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orp.justice.govt.nz\Private\Wellington CCC\ESCOTTT\Documents\"/>
    </mc:Choice>
  </mc:AlternateContent>
  <xr:revisionPtr revIDLastSave="0" documentId="8_{A6FEC3F0-6B4B-47BC-90A8-106EDE62E31D}" xr6:coauthVersionLast="47" xr6:coauthVersionMax="47" xr10:uidLastSave="{00000000-0000-0000-0000-000000000000}"/>
  <bookViews>
    <workbookView xWindow="-120" yWindow="-120" windowWidth="29040" windowHeight="1572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expenses'!$A$1:$E$58</definedName>
    <definedName name="_xlnm.Print_Area" localSheetId="5">'Gifts and benefits'!$A$1:$F$19</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C58" i="3"/>
  <c r="C24" i="2"/>
  <c r="C107" i="1"/>
  <c r="C135" i="1"/>
  <c r="C21" i="1"/>
  <c r="B6" i="13" l="1"/>
  <c r="E60" i="13"/>
  <c r="C60" i="13"/>
  <c r="C18" i="4"/>
  <c r="C17" i="4"/>
  <c r="B60" i="13" l="1"/>
  <c r="B59" i="13"/>
  <c r="D59" i="13"/>
  <c r="B58" i="13"/>
  <c r="D58" i="13"/>
  <c r="D57" i="13"/>
  <c r="B57" i="13"/>
  <c r="D56" i="13"/>
  <c r="B56" i="13"/>
  <c r="D55" i="13"/>
  <c r="B55" i="13"/>
  <c r="B2" i="4"/>
  <c r="B3" i="4"/>
  <c r="B2" i="3"/>
  <c r="B3" i="3"/>
  <c r="B2" i="2"/>
  <c r="B3" i="2"/>
  <c r="B2" i="1"/>
  <c r="B3" i="1"/>
  <c r="F58" i="13" l="1"/>
  <c r="D24" i="2" s="1"/>
  <c r="F60" i="13"/>
  <c r="E16" i="4" s="1"/>
  <c r="F59" i="13"/>
  <c r="D58" i="3" s="1"/>
  <c r="F57" i="13"/>
  <c r="D135" i="1" s="1"/>
  <c r="F56" i="13"/>
  <c r="D107" i="1" s="1"/>
  <c r="F55" i="13"/>
  <c r="D21" i="1" s="1"/>
  <c r="C16" i="13" l="1"/>
  <c r="C17" i="13"/>
  <c r="B5" i="4" l="1"/>
  <c r="B4" i="4"/>
  <c r="B5" i="3"/>
  <c r="B4" i="3"/>
  <c r="B5" i="2"/>
  <c r="B4" i="2"/>
  <c r="B5" i="1"/>
  <c r="B4" i="1"/>
  <c r="C15" i="13" l="1"/>
  <c r="F12" i="13" l="1"/>
  <c r="C16" i="4"/>
  <c r="F11" i="13" s="1"/>
  <c r="F13" i="13" l="1"/>
  <c r="B135" i="1"/>
  <c r="B17" i="13" s="1"/>
  <c r="B107" i="1"/>
  <c r="B16" i="13" s="1"/>
  <c r="B21" i="1"/>
  <c r="B15" i="13" s="1"/>
  <c r="B11" i="13" l="1"/>
  <c r="B58" i="3"/>
  <c r="B13" i="13" s="1"/>
  <c r="B24" i="2"/>
  <c r="B12" i="13" s="1"/>
  <c r="B1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1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<sst xmlns="http://schemas.openxmlformats.org/spreadsheetml/2006/main" count="753" uniqueCount="323">
  <si>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</si>
  <si>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</si>
  <si>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</si>
  <si>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</si>
  <si>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</si>
  <si>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</si>
  <si>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</si>
  <si>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</si>
  <si>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</si>
  <si>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</si>
  <si>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</si>
  <si>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</si>
  <si>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</si>
  <si>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</si>
  <si>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</si>
  <si>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</si>
  <si>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</si>
  <si>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</si>
  <si>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</si>
  <si>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</si>
  <si>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</si>
  <si>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</si>
  <si>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</si>
  <si>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</si>
  <si>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</si>
  <si>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</si>
  <si>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</si>
  <si>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</si>
  <si>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</si>
  <si>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</si>
  <si>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</si>
  <si>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</si>
  <si>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</si>
  <si>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</si>
  <si>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</si>
  <si>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</si>
  <si>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</si>
  <si>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</si>
  <si>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</si>
  <si>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</si>
  <si>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</si>
  <si>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</si>
  <si>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</si>
  <si>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</si>
  <si>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</si>
  <si>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</si>
  <si>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</si>
  <si>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</si>
  <si>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</si>
  <si>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</si>
  <si>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</si>
  <si>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</si>
  <si>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</si>
  <si>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Arawhiti</t>
  </si>
  <si>
    <t>Secretary or Chief Executive**</t>
  </si>
  <si>
    <t>Lil Anderson</t>
  </si>
  <si>
    <t>Disclosure period start***</t>
  </si>
  <si>
    <t>Disclosure period end***</t>
  </si>
  <si>
    <t>Agency totals check</t>
  </si>
  <si>
    <t>Secretary or Chief Executive approval****</t>
  </si>
  <si>
    <t>This disclosure has been approved by the Departmental Secretary or Chief Executive</t>
  </si>
  <si>
    <t>Other sign-off****</t>
  </si>
  <si>
    <t>This disclosure has been approved by the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</si>
  <si>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</si>
  <si>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</si>
  <si>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</si>
  <si>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</si>
  <si>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</si>
  <si>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</si>
  <si>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Exclusive</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</si>
  <si>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</si>
  <si>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</si>
  <si>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</si>
  <si>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</si>
  <si>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</si>
  <si>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</si>
  <si>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</si>
  <si>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</si>
  <si>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</si>
  <si>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</si>
  <si>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</si>
  <si>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</si>
  <si>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</si>
  <si>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</si>
  <si>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</si>
  <si>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</si>
  <si>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</si>
  <si>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</si>
  <si>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</si>
  <si>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</si>
  <si>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</si>
  <si>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</si>
  <si>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</si>
  <si>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</si>
  <si>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</si>
  <si>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</si>
  <si>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</si>
  <si>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</si>
  <si>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</si>
  <si>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</si>
  <si>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</si>
  <si>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</si>
  <si>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</si>
  <si>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</si>
  <si>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</si>
  <si>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</si>
  <si>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</si>
  <si>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</si>
  <si>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</si>
  <si>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</si>
  <si>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</si>
  <si>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</si>
  <si>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</si>
  <si>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</si>
  <si>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</si>
  <si>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</si>
  <si>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</si>
  <si>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</si>
  <si>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</si>
  <si>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</si>
  <si>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</si>
  <si>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</si>
  <si>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</si>
  <si>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</si>
  <si>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</si>
  <si>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</si>
  <si>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</si>
  <si>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</si>
  <si>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</si>
  <si>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Calibri"/>
      </rPr>
      <t xml:space="preserve"> (within NZ, including travel to and from local airport)</t>
    </r>
  </si>
  <si>
    <r>
      <t xml:space="preserve">Purpose of travel
</t>
    </r>
    <r>
      <rPr>
        <sz val="10"/>
        <color theme="0"/>
        <rFont val="Calibri"/>
      </rPr>
      <t>(e.g. visiting district office for two days...)***</t>
    </r>
  </si>
  <si>
    <r>
      <t xml:space="preserve">Type of expense
</t>
    </r>
    <r>
      <rPr>
        <sz val="10"/>
        <color theme="0"/>
        <rFont val="Calibri"/>
      </rPr>
      <t>(e.g. hotel, airfares, taxis, meals &amp; for how many people)</t>
    </r>
  </si>
  <si>
    <t>Follow up meetings with iwi for RAL 26-28/07/23</t>
  </si>
  <si>
    <t>Air New Zealand Travel Card - service fee</t>
  </si>
  <si>
    <t>Taupo</t>
  </si>
  <si>
    <t>Accommodation</t>
  </si>
  <si>
    <t>Air New Zealand Travel Card</t>
  </si>
  <si>
    <t xml:space="preserve">Meeting with iwi for RAL 5/07/23 </t>
  </si>
  <si>
    <t>Turangi</t>
  </si>
  <si>
    <t>Tongariro National Park hui with Minister Little 12/09/2023</t>
  </si>
  <si>
    <t>Meal for 2</t>
  </si>
  <si>
    <t>Parking (airport Auckland)</t>
  </si>
  <si>
    <t>Meeting with Ngāti Matua Orakei</t>
  </si>
  <si>
    <t>Auckland</t>
  </si>
  <si>
    <t xml:space="preserve">Rental vehicle </t>
  </si>
  <si>
    <t>Cyclone Recovery hui with Petane &amp; Mana Ahuriri</t>
  </si>
  <si>
    <t>Napier</t>
  </si>
  <si>
    <t xml:space="preserve">Air New Zealand Travel Card </t>
  </si>
  <si>
    <t>Follow up Cyclone Recovery hui with iwi</t>
  </si>
  <si>
    <t>Taxi</t>
  </si>
  <si>
    <t>Petrol (Napier)</t>
  </si>
  <si>
    <t>Annual Ratana Commemorations</t>
  </si>
  <si>
    <t>Wanganui</t>
  </si>
  <si>
    <t>Fuel</t>
  </si>
  <si>
    <t>Meal for 1</t>
  </si>
  <si>
    <t>01 Februray 2024</t>
  </si>
  <si>
    <t>Waitangi 2024 Commemorations</t>
  </si>
  <si>
    <t>Reimbursement flights to Waitangi 2024</t>
  </si>
  <si>
    <t>Wellington</t>
  </si>
  <si>
    <t>08 Februray 2024</t>
  </si>
  <si>
    <t>15 Februray 2024</t>
  </si>
  <si>
    <t xml:space="preserve">Kaikohe </t>
  </si>
  <si>
    <t>Rātana</t>
  </si>
  <si>
    <t>Meal for 14 +</t>
  </si>
  <si>
    <t>Waitangi</t>
  </si>
  <si>
    <t>22 Februray 2024</t>
  </si>
  <si>
    <t>Cyclone Recovery Hui-Ā-Hapu Petane Marae</t>
  </si>
  <si>
    <t xml:space="preserve">Uber </t>
  </si>
  <si>
    <t>29 Februray 2024</t>
  </si>
  <si>
    <t xml:space="preserve">	</t>
  </si>
  <si>
    <t>Meal for 3</t>
  </si>
  <si>
    <t>30 Februray 2024</t>
  </si>
  <si>
    <t>31 Februray 2024</t>
  </si>
  <si>
    <t xml:space="preserve">Meal for 14 + </t>
  </si>
  <si>
    <t>Paiha</t>
  </si>
  <si>
    <t>Pahia</t>
  </si>
  <si>
    <t>Ministerial Regional Visits: North Island</t>
  </si>
  <si>
    <t>Air New Zealand Travel Card add-on</t>
  </si>
  <si>
    <t>Petrol return Rental Car</t>
  </si>
  <si>
    <t>Car Park</t>
  </si>
  <si>
    <t>Attendance at the Orākau 160th Commemorations - Kihikihi</t>
  </si>
  <si>
    <t>Reimbursement flights to O-Rakau Hamilton/Auckland/Wellington</t>
  </si>
  <si>
    <t xml:space="preserve">Meal </t>
  </si>
  <si>
    <t>Cancelled Travel due to illness</t>
  </si>
  <si>
    <t>Whangarei</t>
  </si>
  <si>
    <t>Lillian Anderson - Annual Fee Account Fe-22-04-2024 - Account Fee</t>
  </si>
  <si>
    <t>Ngāpuhi Meetings</t>
  </si>
  <si>
    <t>Kerikeri</t>
  </si>
  <si>
    <t>Tauranga National Iwi Chairs</t>
  </si>
  <si>
    <t>Ngāpuhi negotiations meeting with the Cheif Crown Negotiator</t>
  </si>
  <si>
    <t>National Iwi Chairs Forum Hui</t>
  </si>
  <si>
    <t>Tauranga</t>
  </si>
  <si>
    <t>Ministerial Visit: PM to Tūhoe</t>
  </si>
  <si>
    <t>Whakatane</t>
  </si>
  <si>
    <t>Subtotal - domestic travel</t>
  </si>
  <si>
    <r>
      <t xml:space="preserve">Local Travel    </t>
    </r>
    <r>
      <rPr>
        <sz val="12"/>
        <color theme="0"/>
        <rFont val="Calibri"/>
      </rPr>
      <t>(within City, excluding travel to airport)</t>
    </r>
  </si>
  <si>
    <r>
      <t>Purpose of travel</t>
    </r>
    <r>
      <rPr>
        <sz val="10"/>
        <color theme="0"/>
        <rFont val="Calibri"/>
      </rPr>
      <t xml:space="preserve">
(e.g. meeting with Minister)***</t>
    </r>
  </si>
  <si>
    <r>
      <t xml:space="preserve">Type of expense
</t>
    </r>
    <r>
      <rPr>
        <sz val="10"/>
        <color theme="0"/>
        <rFont val="Calibri"/>
      </rPr>
      <t>(e.g. taxi, parking, bus)</t>
    </r>
  </si>
  <si>
    <t>Meeting with Tūhoe</t>
  </si>
  <si>
    <t>Meal</t>
  </si>
  <si>
    <t>Uber</t>
  </si>
  <si>
    <t>Cyclone Recovery Hui</t>
  </si>
  <si>
    <t>Covid-19 Royal Commission Hui</t>
  </si>
  <si>
    <t>Speaking Engagment at the Master Public Administration Students Graduation</t>
  </si>
  <si>
    <t>Interview Panel - Ministry for the Environment</t>
  </si>
  <si>
    <t>National Iwi Chairs Hui</t>
  </si>
  <si>
    <t>External consultant hui - Māori Crown Relations</t>
  </si>
  <si>
    <t>29 Februrary 2024</t>
  </si>
  <si>
    <t>Car Park / Wellington Airport</t>
  </si>
  <si>
    <t>SDTrvlAc&amp;Ex&amp;All</t>
  </si>
  <si>
    <t>Public Service Commission hui</t>
  </si>
  <si>
    <t>Minsterial Regional Visits: North Island</t>
  </si>
  <si>
    <t>Meeting - travel to PSC 23/04/2024</t>
  </si>
  <si>
    <t>Combined Taxis</t>
  </si>
  <si>
    <t>Ngāpuhi meetings return from airport</t>
  </si>
  <si>
    <t>Ngapuhi negotiations meeting with the Chief Crown Negotiator</t>
  </si>
  <si>
    <t>Subtotal - local travel</t>
  </si>
  <si>
    <t>Total travel expenses</t>
  </si>
  <si>
    <t>Hospitality Offered to Third Parties*</t>
  </si>
  <si>
    <t>All hospitality expenses provided by the Public Service secretary or chief executive in the context of their job to anyone external to the Public Service or statutory Crown entities.</t>
  </si>
  <si>
    <t>Date(s)**</t>
  </si>
  <si>
    <t xml:space="preserve">Purpose of hospitality
(e.g. hosting delegation from China, building relationships, team building) </t>
  </si>
  <si>
    <t>Type of expense
(what and for how many e.g. dinner for 5)</t>
  </si>
  <si>
    <t>Lillian Anderson - meeting Ben Dalton, Waitangi Trust - 06-10-2023</t>
  </si>
  <si>
    <t>Catering Waitangi 2024/2040 hui 3</t>
  </si>
  <si>
    <t>Iwi meeting with Tūhoe</t>
  </si>
  <si>
    <t>Catering</t>
  </si>
  <si>
    <t>Iwi meeting with Te Pākurukuru</t>
  </si>
  <si>
    <t xml:space="preserve">Catering x 6 staff + external </t>
  </si>
  <si>
    <t>Pōwhiri - Waikato Tainui</t>
  </si>
  <si>
    <t xml:space="preserve">New World catering provided to host the Iwi &amp; Crown representatives. 65-70 Iwi attendees + 30 Crown &amp; TA representatives between 80-100pple </t>
  </si>
  <si>
    <t xml:space="preserve"> </t>
  </si>
  <si>
    <t>Hosting of Fijian Ministerial and Under Secretary Party visiting Aotearoa</t>
  </si>
  <si>
    <t>Catering Food Envy X20-25 guests + ELT</t>
  </si>
  <si>
    <t>CE Meeting with Sir Brian Roche</t>
  </si>
  <si>
    <t>Lunch X 2</t>
  </si>
  <si>
    <t xml:space="preserve">CNN Hui - Hauraki, Tauranga &amp; Tamaki </t>
  </si>
  <si>
    <t>Catering x 11</t>
  </si>
  <si>
    <t>CE Meeting with Ngāti Rangi Chair - Redoubt Bar and NICF 02/05/2024</t>
  </si>
  <si>
    <t>Dinner X2</t>
  </si>
  <si>
    <t xml:space="preserve">Tauranga </t>
  </si>
  <si>
    <t>Hosting of Churhill Fellowship Visitor Gina Clare Milagate</t>
  </si>
  <si>
    <t>Catering x 9</t>
  </si>
  <si>
    <t>Cyclone Recovery Tangoio Marae Hui</t>
  </si>
  <si>
    <t>Catering x 6</t>
  </si>
  <si>
    <t xml:space="preserve">Hosting of Officials from the Philliphines </t>
  </si>
  <si>
    <t>Catering x 8</t>
  </si>
  <si>
    <t>Cyclone Recovery Residental Package for MTT - Mandated Properties Hui</t>
  </si>
  <si>
    <t>Hosting of Victorian Public Sector Visitors (Australia)</t>
  </si>
  <si>
    <t xml:space="preserve">Total hospitality expenses </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</si>
  <si>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</si>
  <si>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</si>
  <si>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</si>
  <si>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</si>
  <si>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</si>
  <si>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iPhone Lilian Anderson </t>
  </si>
  <si>
    <t>Mobile Rent</t>
  </si>
  <si>
    <t>Iphone Lilian Anderson Aug</t>
  </si>
  <si>
    <t>Lillian Anderson - Annual Fee Account Fe  21-07-2023 - Account Fee</t>
  </si>
  <si>
    <t>Bank Charges</t>
  </si>
  <si>
    <t>iPhone Lilian Anderson Aug</t>
  </si>
  <si>
    <t>Lillian Anderson - Annual Fee Account Fe  21-08-2023 - Account Fee</t>
  </si>
  <si>
    <t xml:space="preserve">Laptop Lilian </t>
  </si>
  <si>
    <t>21387047  iPhone Lilian Anderson Jul TaaS Smartshare Spark New Zealand Trading Ltd</t>
  </si>
  <si>
    <t>21387047  iPhone LILIAN ANDERSON Aug TaaS Smartshare Spark New Zealand Trading Ltd</t>
  </si>
  <si>
    <t>21387047 LILIAN ANDERSON Aug Roaming Pack Spark New Zealand Trading Ltd</t>
  </si>
  <si>
    <t>Koha - Tangihanga of Kara Puketapu at Waiwhetu Marae - 10/7/23 Lillian Anderso</t>
  </si>
  <si>
    <t>Koha</t>
  </si>
  <si>
    <t>iphone Lil Anderson Sep</t>
  </si>
  <si>
    <t>Iphone Lil Anderson Sep</t>
  </si>
  <si>
    <t>Iphone Lil Anderson Sep (Roaming)</t>
  </si>
  <si>
    <t>Laptop Lil Anderson Sep</t>
  </si>
  <si>
    <t>Data costs</t>
  </si>
  <si>
    <t>iPhone Lil Anderson Oct</t>
  </si>
  <si>
    <t>Laptop Lililan Anderson Oct</t>
  </si>
  <si>
    <t>Lillian Anderson - Annual Fee Account Fe  20-10-2023 - Account Fee</t>
  </si>
  <si>
    <t>Iphone Lil Anderson Nov</t>
  </si>
  <si>
    <t>Iphone Lilian Anderson Dec</t>
  </si>
  <si>
    <t>Laptop Lilian anderson Dec</t>
  </si>
  <si>
    <t>iphone Lilian Anderson Jan</t>
  </si>
  <si>
    <t>Iphone Lilian Anderson Jan (Roaming)</t>
  </si>
  <si>
    <t xml:space="preserve">Wellington </t>
  </si>
  <si>
    <t xml:space="preserve">Laptop Lilian Anderson </t>
  </si>
  <si>
    <t>276507158  Laptop Lilian Anderson Oct TaaS Smartshare Data Spark New Zealand Trading Ltd</t>
  </si>
  <si>
    <t>Lillian Anderson - Annual Fee Account Fe-21-03-2024 - Account Fee</t>
  </si>
  <si>
    <t>Account fee</t>
  </si>
  <si>
    <t>01 Februrary 2024</t>
  </si>
  <si>
    <t>Iphone Lilan Anderson Feb</t>
  </si>
  <si>
    <t>Iphone Lil Anderson Feb</t>
  </si>
  <si>
    <t>22 Februrary 2024</t>
  </si>
  <si>
    <t>Lillian Anderson - Annual Fee Account Fe-21-02-2024 - Account Fee</t>
  </si>
  <si>
    <t>Koha card admin fee April 24 Lillian Anderson</t>
  </si>
  <si>
    <t>Koha card admin fee Mar 24 Lillian Anderson</t>
  </si>
  <si>
    <t>Iphone Lil Anderson Jun</t>
  </si>
  <si>
    <t>iphone Lil Anderson Jun (Roaming pack)</t>
  </si>
  <si>
    <t>Laptop Lil Anderson Jun</t>
  </si>
  <si>
    <t>Welington</t>
  </si>
  <si>
    <t xml:space="preserve">Total other expenses </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</si>
  <si>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</si>
  <si>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</si>
  <si>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</si>
  <si>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</si>
  <si>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</si>
  <si>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</si>
  <si>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</si>
  <si>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</si>
  <si>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</si>
  <si>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Several items, coasters,traditional Taiwan sweets, posters, (check with Moira who recorded everything gifted)
</t>
  </si>
  <si>
    <t>NZ Commerce and Industry office in Taiwan CIP</t>
  </si>
  <si>
    <t>Presented to Glenn Webber who was the delegate that attended the Forum 27th Anniversary of council of Indeginous People held in Taiwan on behalf of the Te Arawhiti CE</t>
  </si>
  <si>
    <t>Koha to Te Arawhiti for hosting Waikato Tainui</t>
  </si>
  <si>
    <t>Waikato-Tainui Iwi</t>
  </si>
  <si>
    <t>Koha provided by Waikato Tainui during the Pōwhiri hosted by Te Arawhiti</t>
  </si>
  <si>
    <t xml:space="preserve">Traditional Carving </t>
  </si>
  <si>
    <t>Minister for iTaukei Affairs, Culture, Heritage and Arts - Fiji</t>
  </si>
  <si>
    <t>Gifted to the Te Arawhiti leadership team.</t>
  </si>
  <si>
    <t xml:space="preserve">Tradtional Tea + Indigenous writing pads for each ELT member </t>
  </si>
  <si>
    <t>Gina Clare Milgate First Nations Women from Australia and recipent of Churchhill Fellowship</t>
  </si>
  <si>
    <t xml:space="preserve">Aborignal Tea Towel </t>
  </si>
  <si>
    <t>Victorian Public Service, Australia</t>
  </si>
  <si>
    <t>Gifted to Te Arawhiti</t>
  </si>
  <si>
    <t>Total count of gift/benefit entries:</t>
  </si>
  <si>
    <t>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</si>
</sst>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_-[$$-409]* #,##0.00_ ;_-[$$-409]* \-#,##0.00\ ;_-[$$-409]* &quot;-&quot;??_ ;_-@_ "/>
    <numFmt numFmtId="169" formatCode="[$-F800]dddd\,\ mmmm\ dd\,\ yyyy"/>
  </numFmts>
  <fonts count="62">
    <font>
      <sz val="10"/>
      <color theme="1"/>
      <name val="Arial"/>
      <family val="2"/>
    </font>
    <font>
      <sz val="11"/>
      <color theme="1"/>
      <name val="Calibri"/>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
      <sz val="10"/>
      <color rgb="FF000000"/>
      <name val="Arial"/>
      <family val="2"/>
    </font>
    <font>
      <b/>
      <sz val="11"/>
      <color theme="0"/>
      <name val="Calibri"/>
      <scheme val="minor"/>
    </font>
    <font>
      <b/>
      <sz val="12"/>
      <color theme="0"/>
      <name val="Calibri"/>
    </font>
    <font>
      <sz val="12"/>
      <color theme="0"/>
      <name val="Calibri"/>
    </font>
    <font>
      <b/>
      <sz val="10"/>
      <color theme="0"/>
      <name val="Calibri"/>
    </font>
    <font>
      <sz val="10"/>
      <color theme="0"/>
      <name val="Calibri"/>
    </font>
    <font>
      <sz val="10"/>
      <color theme="1"/>
      <name val="Calibri"/>
    </font>
    <font>
      <b/>
      <sz val="10"/>
      <color rgb="FFFFC000"/>
      <name val="Calibri"/>
    </font>
    <font>
      <b/>
      <sz val="10"/>
      <color indexed="8"/>
      <name val="Calibri"/>
    </font>
    <font>
      <b/>
      <sz val="11"/>
      <color theme="0"/>
      <name val="Calibri"/>
    </font>
    <font>
      <sz val="11"/>
      <name val="Calibri"/>
      <scheme val="minor"/>
    </font>
    <font>
      <sz val="11"/>
      <color rgb="FF000000"/>
      <name val="Calibri"/>
      <scheme val="minor"/>
    </font>
    <font>
      <sz val="12"/>
      <color theme="1"/>
      <name val="Calibri"/>
      <scheme val="minor"/>
    </font>
    <font>
      <sz val="11"/>
      <color indexed="8"/>
      <name val="Calibri"/>
      <scheme val="minor"/>
    </font>
    <font>
      <sz val="11"/>
      <name val="Calibri"/>
    </font>
    <font>
      <sz val="11"/>
      <color theme="1"/>
      <name val="Calibri"/>
    </font>
    <font>
      <sz val="11"/>
      <color rgb="FF000000"/>
      <name val="Calibri"/>
    </font>
    <font>
      <sz val="12"/>
      <name val="Calibri"/>
    </font>
    <font>
      <b/>
      <sz val="12"/>
      <color rgb="FFFFC000"/>
      <name val="Calibri"/>
    </font>
    <font>
      <sz val="11.5"/>
      <color theme="1"/>
      <name val="Calibri"/>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2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000000"/>
      </left>
      <right style="thin">
        <color rgb="FF000000"/>
      </right>
      <top style="thin">
        <color rgb="FF000000"/>
      </top>
      <bottom style="thin">
        <color rgb="FF000000"/>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s>
  <cellStyleXfs count="3">
    <xf numFmtId="0" fontId="0" fillId="0" borderId="0"/>
    <xf numFmtId="0" fontId="11" fillId="0" borderId="0" applyNumberFormat="0" applyFill="0" applyBorder="0" applyAlignment="0" applyProtection="0"/>
    <xf numFmtId="165" fontId="24" fillId="0" borderId="0" applyFont="0" applyFill="0" applyBorder="0" applyAlignment="0" applyProtection="0"/>
  </cellStyleXfs>
  <cellXfs count="262">
    <xf numFmtId="0" fontId="0" fillId="0" borderId="0" xfId="0"/>
    <xf numFmtId="0" fontId="0" fillId="0" borderId="0" xfId="0" applyAlignment="1" applyProtection="1">
      <alignment wrapText="1"/>
      <protection locked="0"/>
    </xf>
    <xf numFmtId="0" fontId="0" fillId="0" borderId="0" xfId="0" applyProtection="1">
      <protection locked="0"/>
    </xf>
    <xf numFmtId="0" fontId="19" fillId="2" borderId="0" xfId="0" applyFont="1" applyFill="1" applyAlignment="1">
      <alignment vertical="center" wrapText="1" readingOrder="1"/>
    </xf>
    <xf numFmtId="0" fontId="0" fillId="5" borderId="0" xfId="0" applyFill="1" applyAlignment="1">
      <alignment wrapText="1"/>
    </xf>
    <xf numFmtId="0" fontId="19" fillId="0" borderId="0" xfId="0" applyFont="1" applyAlignment="1">
      <alignment vertical="center" wrapText="1" readingOrder="1"/>
    </xf>
    <xf numFmtId="0" fontId="18" fillId="0" borderId="0" xfId="0" applyFont="1" applyAlignment="1">
      <alignment vertical="center" wrapText="1" readingOrder="1"/>
    </xf>
    <xf numFmtId="0" fontId="22" fillId="0" borderId="0" xfId="0" applyFont="1" applyAlignment="1">
      <alignment vertical="center" wrapText="1" readingOrder="1"/>
    </xf>
    <xf numFmtId="0" fontId="22"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5" fillId="6" borderId="0" xfId="0" applyFont="1" applyFill="1"/>
    <xf numFmtId="0" fontId="5" fillId="6" borderId="0" xfId="0" applyFont="1" applyFill="1" applyAlignment="1">
      <alignment wrapText="1"/>
    </xf>
    <xf numFmtId="0" fontId="27" fillId="0" borderId="0" xfId="0" applyFont="1"/>
    <xf numFmtId="166" fontId="26" fillId="0" borderId="0" xfId="0" applyNumberFormat="1" applyFont="1" applyAlignment="1">
      <alignment vertical="center" wrapText="1"/>
    </xf>
    <xf numFmtId="0" fontId="20" fillId="0" borderId="0" xfId="0" applyFont="1" applyAlignment="1">
      <alignment horizontal="center" vertical="center" wrapText="1"/>
    </xf>
    <xf numFmtId="0" fontId="0" fillId="0" borderId="0" xfId="0" applyAlignment="1">
      <alignment wrapText="1"/>
    </xf>
    <xf numFmtId="0" fontId="5" fillId="0" borderId="0" xfId="0" applyFont="1" applyAlignment="1">
      <alignment wrapText="1"/>
    </xf>
    <xf numFmtId="0" fontId="2" fillId="0" borderId="0" xfId="0" applyFont="1" applyAlignment="1">
      <alignment wrapText="1"/>
    </xf>
    <xf numFmtId="0" fontId="0" fillId="0" borderId="0" xfId="0" applyAlignment="1">
      <alignment vertical="center"/>
    </xf>
    <xf numFmtId="0" fontId="0" fillId="0" borderId="0" xfId="0" applyAlignment="1">
      <alignment horizontal="justify" vertical="center"/>
    </xf>
    <xf numFmtId="0" fontId="15" fillId="0" borderId="0" xfId="0" applyFont="1" applyAlignment="1">
      <alignment vertical="center" wrapText="1" readingOrder="1"/>
    </xf>
    <xf numFmtId="0" fontId="21" fillId="3" borderId="0" xfId="0" applyFont="1" applyFill="1" applyAlignment="1">
      <alignment vertical="center" wrapText="1"/>
    </xf>
    <xf numFmtId="0" fontId="0" fillId="0" borderId="0" xfId="0" applyAlignment="1">
      <alignment vertical="top" wrapText="1"/>
    </xf>
    <xf numFmtId="0" fontId="4" fillId="0" borderId="0" xfId="0" applyFont="1" applyAlignment="1">
      <alignment wrapText="1"/>
    </xf>
    <xf numFmtId="0" fontId="0" fillId="0" borderId="0" xfId="0" applyAlignment="1">
      <alignment vertical="center" wrapText="1"/>
    </xf>
    <xf numFmtId="0" fontId="3" fillId="0" borderId="0" xfId="0" applyFont="1" applyAlignment="1">
      <alignment wrapText="1"/>
    </xf>
    <xf numFmtId="0" fontId="2" fillId="0" borderId="0" xfId="0" applyFont="1" applyAlignment="1">
      <alignment vertical="center" wrapText="1"/>
    </xf>
    <xf numFmtId="1" fontId="22" fillId="0" borderId="5" xfId="0" applyNumberFormat="1" applyFont="1" applyBorder="1" applyAlignment="1">
      <alignment horizontal="center" vertical="center" wrapText="1"/>
    </xf>
    <xf numFmtId="0" fontId="16" fillId="0" borderId="0" xfId="0" applyFont="1" applyAlignment="1">
      <alignment vertical="center"/>
    </xf>
    <xf numFmtId="1" fontId="18" fillId="0" borderId="0" xfId="0" applyNumberFormat="1" applyFont="1" applyAlignment="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Alignment="1">
      <alignment vertical="center" wrapText="1"/>
    </xf>
    <xf numFmtId="0" fontId="0" fillId="5" borderId="0" xfId="0" applyFill="1" applyAlignment="1">
      <alignment horizontal="left" vertical="top"/>
    </xf>
    <xf numFmtId="0" fontId="19" fillId="2" borderId="0" xfId="0" applyFont="1" applyFill="1" applyAlignment="1">
      <alignment horizontal="center" vertical="center"/>
    </xf>
    <xf numFmtId="0" fontId="28" fillId="0" borderId="0" xfId="0" applyFont="1" applyAlignment="1">
      <alignment horizontal="center"/>
    </xf>
    <xf numFmtId="0" fontId="12" fillId="0" borderId="0" xfId="0" applyFont="1" applyAlignment="1">
      <alignment vertical="center"/>
    </xf>
    <xf numFmtId="0" fontId="20" fillId="2" borderId="0" xfId="0" applyFont="1" applyFill="1" applyAlignment="1">
      <alignment horizontal="justify" vertical="center"/>
    </xf>
    <xf numFmtId="0" fontId="8" fillId="0" borderId="0" xfId="0" applyFont="1" applyAlignment="1">
      <alignment vertical="center"/>
    </xf>
    <xf numFmtId="0" fontId="8" fillId="0" borderId="0" xfId="0" applyFont="1" applyAlignment="1">
      <alignment vertical="center" wrapText="1"/>
    </xf>
    <xf numFmtId="0" fontId="12" fillId="0" borderId="0" xfId="0" applyFont="1" applyAlignment="1">
      <alignment horizontal="justify" vertical="center"/>
    </xf>
    <xf numFmtId="0" fontId="8" fillId="0" borderId="0" xfId="0" applyFont="1" applyAlignment="1">
      <alignment horizontal="justify" vertical="center"/>
    </xf>
    <xf numFmtId="0" fontId="20" fillId="3" borderId="0" xfId="0" applyFont="1" applyFill="1" applyAlignment="1">
      <alignment horizontal="justify" vertical="center"/>
    </xf>
    <xf numFmtId="0" fontId="12" fillId="0" borderId="0" xfId="1" applyFont="1" applyAlignment="1" applyProtection="1">
      <alignment horizontal="justify" vertical="center"/>
    </xf>
    <xf numFmtId="0" fontId="12" fillId="0" borderId="0" xfId="0" applyFont="1" applyAlignment="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0" borderId="0" xfId="0" applyFont="1" applyAlignment="1">
      <alignment horizontal="center" vertical="center"/>
    </xf>
    <xf numFmtId="0" fontId="20" fillId="3" borderId="0" xfId="0" applyFont="1" applyFill="1" applyAlignment="1">
      <alignment vertical="center" readingOrder="1"/>
    </xf>
    <xf numFmtId="0" fontId="33" fillId="0" borderId="0" xfId="0" applyFont="1"/>
    <xf numFmtId="166" fontId="20" fillId="8" borderId="0" xfId="0" applyNumberFormat="1" applyFont="1" applyFill="1" applyAlignment="1">
      <alignment horizontal="left" vertical="center" wrapText="1"/>
    </xf>
    <xf numFmtId="1" fontId="20" fillId="8" borderId="0" xfId="0" applyNumberFormat="1" applyFont="1" applyFill="1" applyAlignment="1">
      <alignment horizontal="center" vertical="center" wrapText="1"/>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20" fillId="3" borderId="0" xfId="0" applyNumberFormat="1" applyFont="1" applyFill="1" applyAlignment="1">
      <alignment vertical="center" wrapText="1" readingOrder="1"/>
    </xf>
    <xf numFmtId="0" fontId="0" fillId="4" borderId="0" xfId="0" applyFill="1" applyAlignment="1">
      <alignment wrapText="1"/>
    </xf>
    <xf numFmtId="0" fontId="7" fillId="4" borderId="0" xfId="0" applyFont="1" applyFill="1" applyAlignment="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1" fillId="0" borderId="0" xfId="0" applyFont="1" applyAlignment="1">
      <alignment horizontal="center" wrapText="1"/>
    </xf>
    <xf numFmtId="0" fontId="34" fillId="3" borderId="0" xfId="0" applyFont="1" applyFill="1" applyAlignment="1">
      <alignment horizontal="center" vertical="center" readingOrder="1"/>
    </xf>
    <xf numFmtId="0" fontId="21" fillId="3" borderId="0" xfId="0" applyFont="1" applyFill="1" applyAlignment="1">
      <alignment vertical="center"/>
    </xf>
    <xf numFmtId="0" fontId="5" fillId="4" borderId="0" xfId="0" applyFont="1" applyFill="1" applyAlignment="1">
      <alignment wrapText="1"/>
    </xf>
    <xf numFmtId="0" fontId="5"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5"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5" fillId="5" borderId="0" xfId="0" applyFont="1" applyFill="1" applyAlignment="1">
      <alignment horizontal="center" vertical="top"/>
    </xf>
    <xf numFmtId="1" fontId="5" fillId="5" borderId="0" xfId="0" applyNumberFormat="1" applyFont="1" applyFill="1" applyAlignment="1">
      <alignment horizontal="center"/>
    </xf>
    <xf numFmtId="0" fontId="5" fillId="4" borderId="0" xfId="0" applyFont="1" applyFill="1" applyAlignment="1">
      <alignment horizontal="center" wrapText="1"/>
    </xf>
    <xf numFmtId="0" fontId="5" fillId="5" borderId="0" xfId="0" applyFont="1" applyFill="1" applyAlignment="1">
      <alignment horizontal="center" wrapText="1"/>
    </xf>
    <xf numFmtId="0" fontId="19" fillId="3" borderId="0" xfId="0" applyFont="1" applyFill="1" applyAlignment="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Alignment="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Alignment="1">
      <alignment wrapText="1"/>
    </xf>
    <xf numFmtId="0" fontId="17" fillId="0" borderId="0" xfId="0" applyFont="1"/>
    <xf numFmtId="0" fontId="11" fillId="0" borderId="0" xfId="1" applyFill="1" applyAlignment="1">
      <alignment wrapText="1"/>
    </xf>
    <xf numFmtId="167" fontId="16" fillId="9" borderId="8" xfId="0" applyNumberFormat="1" applyFont="1" applyFill="1" applyBorder="1" applyAlignment="1" applyProtection="1">
      <alignment vertical="center" wrapText="1"/>
      <protection locked="0"/>
    </xf>
    <xf numFmtId="0" fontId="21" fillId="3" borderId="0" xfId="0" applyFont="1" applyFill="1" applyAlignment="1">
      <alignment horizontal="left" vertical="center" wrapText="1"/>
    </xf>
    <xf numFmtId="0" fontId="20" fillId="3" borderId="0" xfId="0" applyFont="1" applyFill="1" applyAlignment="1">
      <alignment horizontal="left" vertical="center" readingOrder="1"/>
    </xf>
    <xf numFmtId="166" fontId="20" fillId="3" borderId="0" xfId="0" applyNumberFormat="1" applyFont="1" applyFill="1" applyAlignment="1">
      <alignment horizontal="left" vertical="center" wrapText="1"/>
    </xf>
    <xf numFmtId="1" fontId="20" fillId="3" borderId="0" xfId="0" applyNumberFormat="1" applyFont="1" applyFill="1" applyAlignment="1">
      <alignment horizontal="center" vertical="center" wrapText="1"/>
    </xf>
    <xf numFmtId="166" fontId="34" fillId="3" borderId="0" xfId="0" applyNumberFormat="1" applyFont="1" applyFill="1" applyAlignment="1">
      <alignment horizontal="center" vertical="center" wrapText="1"/>
    </xf>
    <xf numFmtId="167" fontId="16" fillId="10" borderId="3" xfId="0" applyNumberFormat="1" applyFont="1" applyFill="1" applyBorder="1" applyAlignment="1" applyProtection="1">
      <alignment vertical="center"/>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6" fillId="10" borderId="4" xfId="0" applyFont="1"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34" fillId="3" borderId="0" xfId="0" applyFont="1" applyFill="1" applyAlignment="1">
      <alignment horizontal="center" vertical="center" wrapText="1"/>
    </xf>
    <xf numFmtId="0" fontId="37" fillId="10" borderId="7" xfId="0" applyFont="1" applyFill="1" applyBorder="1" applyAlignment="1">
      <alignment horizontal="center" vertical="center" wrapText="1"/>
    </xf>
    <xf numFmtId="0" fontId="13" fillId="11" borderId="0" xfId="1" applyFont="1" applyFill="1" applyAlignment="1" applyProtection="1">
      <alignment horizontal="justify" vertical="center"/>
    </xf>
    <xf numFmtId="0" fontId="40" fillId="0" borderId="0" xfId="0" applyFont="1" applyAlignment="1">
      <alignment wrapText="1"/>
    </xf>
    <xf numFmtId="0" fontId="0" fillId="0" borderId="0" xfId="0" applyAlignment="1" applyProtection="1">
      <alignment vertical="top" wrapText="1"/>
      <protection locked="0"/>
    </xf>
    <xf numFmtId="0" fontId="0" fillId="0" borderId="0" xfId="0" applyAlignment="1" applyProtection="1">
      <alignment horizontal="left" vertical="top" wrapText="1"/>
      <protection locked="0"/>
    </xf>
    <xf numFmtId="0" fontId="0" fillId="9" borderId="9" xfId="0" applyFill="1" applyBorder="1" applyAlignment="1" applyProtection="1">
      <alignment vertical="center" wrapText="1"/>
      <protection locked="0"/>
    </xf>
    <xf numFmtId="0" fontId="0" fillId="9" borderId="10" xfId="0" applyFill="1" applyBorder="1" applyAlignment="1" applyProtection="1">
      <alignment vertical="center" wrapText="1"/>
      <protection locked="0"/>
    </xf>
    <xf numFmtId="168" fontId="21" fillId="3" borderId="0" xfId="0" applyNumberFormat="1" applyFont="1" applyFill="1" applyAlignment="1">
      <alignment vertical="center" wrapText="1"/>
    </xf>
    <xf numFmtId="168" fontId="16" fillId="9" borderId="9" xfId="0" applyNumberFormat="1" applyFont="1" applyFill="1" applyBorder="1" applyAlignment="1" applyProtection="1">
      <alignment vertical="center" wrapText="1"/>
      <protection locked="0"/>
    </xf>
    <xf numFmtId="168" fontId="16" fillId="10" borderId="4" xfId="0" applyNumberFormat="1" applyFont="1" applyFill="1" applyBorder="1" applyAlignment="1" applyProtection="1">
      <alignment vertical="center" wrapText="1"/>
      <protection locked="0"/>
    </xf>
    <xf numFmtId="168" fontId="20" fillId="3" borderId="0" xfId="0" applyNumberFormat="1" applyFont="1" applyFill="1" applyAlignment="1">
      <alignment vertical="center" wrapText="1" readingOrder="1"/>
    </xf>
    <xf numFmtId="0" fontId="42" fillId="0" borderId="0" xfId="0" applyFont="1" applyAlignment="1" applyProtection="1">
      <alignment vertical="top" wrapText="1"/>
      <protection locked="0"/>
    </xf>
    <xf numFmtId="0" fontId="0" fillId="0" borderId="0" xfId="0" applyAlignment="1" applyProtection="1">
      <alignment vertical="top"/>
      <protection locked="0"/>
    </xf>
    <xf numFmtId="168" fontId="21" fillId="3" borderId="0" xfId="0" applyNumberFormat="1" applyFont="1" applyFill="1" applyAlignment="1">
      <alignment vertical="center"/>
    </xf>
    <xf numFmtId="168" fontId="2" fillId="0" borderId="0" xfId="0" applyNumberFormat="1" applyFont="1" applyAlignment="1">
      <alignment wrapText="1"/>
    </xf>
    <xf numFmtId="168" fontId="0" fillId="0" borderId="0" xfId="0" applyNumberFormat="1" applyAlignment="1">
      <alignment wrapText="1"/>
    </xf>
    <xf numFmtId="168" fontId="0" fillId="0" borderId="0" xfId="0" applyNumberFormat="1"/>
    <xf numFmtId="0" fontId="40" fillId="0" borderId="0" xfId="0" applyFont="1" applyAlignment="1" applyProtection="1">
      <alignment vertical="top" wrapText="1"/>
      <protection locked="0"/>
    </xf>
    <xf numFmtId="0" fontId="46" fillId="3" borderId="0" xfId="0" applyFont="1" applyFill="1" applyAlignment="1">
      <alignment horizontal="left" vertical="top" wrapText="1"/>
    </xf>
    <xf numFmtId="168" fontId="46" fillId="3" borderId="0" xfId="0" applyNumberFormat="1" applyFont="1" applyFill="1" applyAlignment="1">
      <alignment horizontal="left" vertical="top" wrapText="1"/>
    </xf>
    <xf numFmtId="0" fontId="46" fillId="3" borderId="0" xfId="0" applyFont="1" applyFill="1" applyAlignment="1">
      <alignment horizontal="left" vertical="top"/>
    </xf>
    <xf numFmtId="168" fontId="46" fillId="3" borderId="0" xfId="0" applyNumberFormat="1" applyFont="1" applyFill="1" applyAlignment="1">
      <alignment horizontal="left" vertical="top"/>
    </xf>
    <xf numFmtId="0" fontId="49" fillId="3" borderId="0" xfId="0" applyFont="1" applyFill="1" applyAlignment="1">
      <alignment horizontal="left" vertical="top" wrapText="1"/>
    </xf>
    <xf numFmtId="0" fontId="48" fillId="0" borderId="0" xfId="0" applyFont="1" applyAlignment="1">
      <alignment horizontal="left" vertical="top" wrapText="1"/>
    </xf>
    <xf numFmtId="168" fontId="50" fillId="0" borderId="0" xfId="0" applyNumberFormat="1" applyFont="1" applyAlignment="1">
      <alignment horizontal="left" vertical="top" wrapText="1"/>
    </xf>
    <xf numFmtId="0" fontId="51" fillId="3" borderId="0" xfId="0" applyFont="1" applyFill="1" applyAlignment="1">
      <alignment horizontal="left" vertical="top" wrapText="1" readingOrder="1"/>
    </xf>
    <xf numFmtId="168" fontId="51" fillId="3" borderId="0" xfId="0" applyNumberFormat="1" applyFont="1" applyFill="1" applyAlignment="1">
      <alignment horizontal="left" vertical="top"/>
    </xf>
    <xf numFmtId="0" fontId="47" fillId="3" borderId="0" xfId="0" applyFont="1" applyFill="1" applyAlignment="1">
      <alignment horizontal="left" vertical="top"/>
    </xf>
    <xf numFmtId="0" fontId="43" fillId="3" borderId="0" xfId="0" applyFont="1" applyFill="1" applyAlignment="1">
      <alignment vertical="center" wrapText="1"/>
    </xf>
    <xf numFmtId="0" fontId="55" fillId="0" borderId="0" xfId="0" applyFont="1" applyAlignment="1">
      <alignment wrapText="1"/>
    </xf>
    <xf numFmtId="0" fontId="53" fillId="10" borderId="11" xfId="0" applyFont="1" applyFill="1" applyBorder="1" applyAlignment="1" applyProtection="1">
      <alignment horizontal="left" vertical="top" wrapText="1"/>
      <protection locked="0"/>
    </xf>
    <xf numFmtId="168" fontId="53" fillId="10" borderId="16" xfId="0" applyNumberFormat="1" applyFont="1" applyFill="1" applyBorder="1" applyAlignment="1" applyProtection="1">
      <alignment horizontal="left" vertical="top" wrapText="1"/>
      <protection locked="0"/>
    </xf>
    <xf numFmtId="167" fontId="53" fillId="10" borderId="11" xfId="0" applyNumberFormat="1" applyFont="1" applyFill="1" applyBorder="1" applyAlignment="1" applyProtection="1">
      <alignment horizontal="left" vertical="top" wrapText="1"/>
      <protection locked="0"/>
    </xf>
    <xf numFmtId="167" fontId="53" fillId="10" borderId="16" xfId="0" applyNumberFormat="1" applyFont="1" applyFill="1" applyBorder="1" applyAlignment="1" applyProtection="1">
      <alignment horizontal="left" vertical="top" wrapText="1"/>
      <protection locked="0"/>
    </xf>
    <xf numFmtId="0" fontId="53" fillId="10" borderId="16" xfId="0" applyFont="1" applyFill="1" applyBorder="1" applyAlignment="1" applyProtection="1">
      <alignment horizontal="left" vertical="top" wrapText="1"/>
      <protection locked="0"/>
    </xf>
    <xf numFmtId="167" fontId="52" fillId="10" borderId="15" xfId="0" applyNumberFormat="1" applyFont="1" applyFill="1" applyBorder="1" applyAlignment="1" applyProtection="1">
      <alignment horizontal="left" vertical="center" wrapText="1"/>
      <protection locked="0"/>
    </xf>
    <xf numFmtId="168" fontId="52" fillId="10" borderId="15" xfId="0" applyNumberFormat="1" applyFont="1" applyFill="1" applyBorder="1" applyAlignment="1" applyProtection="1">
      <alignment horizontal="left" vertical="center" wrapText="1"/>
      <protection locked="0"/>
    </xf>
    <xf numFmtId="167" fontId="52" fillId="10" borderId="3" xfId="0" applyNumberFormat="1" applyFont="1" applyFill="1" applyBorder="1" applyAlignment="1" applyProtection="1">
      <alignment horizontal="left" vertical="top"/>
      <protection locked="0"/>
    </xf>
    <xf numFmtId="0" fontId="52" fillId="10" borderId="4" xfId="0" applyFont="1" applyFill="1" applyBorder="1" applyAlignment="1" applyProtection="1">
      <alignment horizontal="left" vertical="top" wrapText="1"/>
      <protection locked="0"/>
    </xf>
    <xf numFmtId="164" fontId="52" fillId="10" borderId="4" xfId="0" applyNumberFormat="1" applyFont="1" applyFill="1" applyBorder="1" applyAlignment="1" applyProtection="1">
      <alignment horizontal="left" vertical="top" wrapText="1"/>
      <protection locked="0"/>
    </xf>
    <xf numFmtId="167" fontId="52" fillId="10" borderId="11" xfId="0" applyNumberFormat="1" applyFont="1" applyFill="1" applyBorder="1" applyAlignment="1" applyProtection="1">
      <alignment horizontal="left" vertical="top"/>
      <protection locked="0"/>
    </xf>
    <xf numFmtId="168" fontId="52" fillId="10" borderId="11" xfId="0" applyNumberFormat="1" applyFont="1" applyFill="1" applyBorder="1" applyAlignment="1" applyProtection="1">
      <alignment horizontal="left" vertical="top" wrapText="1"/>
      <protection locked="0"/>
    </xf>
    <xf numFmtId="167" fontId="52" fillId="10" borderId="11" xfId="0" applyNumberFormat="1" applyFont="1" applyFill="1" applyBorder="1" applyAlignment="1" applyProtection="1">
      <alignment horizontal="left" vertical="top" wrapText="1"/>
      <protection locked="0"/>
    </xf>
    <xf numFmtId="168" fontId="53" fillId="10" borderId="11" xfId="0" applyNumberFormat="1" applyFont="1" applyFill="1" applyBorder="1" applyAlignment="1" applyProtection="1">
      <alignment horizontal="left" vertical="top" wrapText="1"/>
      <protection locked="0"/>
    </xf>
    <xf numFmtId="167" fontId="52" fillId="9" borderId="12" xfId="0" applyNumberFormat="1" applyFont="1" applyFill="1" applyBorder="1" applyAlignment="1" applyProtection="1">
      <alignment horizontal="left" vertical="top" wrapText="1"/>
      <protection locked="0"/>
    </xf>
    <xf numFmtId="168" fontId="52" fillId="9" borderId="13" xfId="0" applyNumberFormat="1" applyFont="1" applyFill="1" applyBorder="1" applyAlignment="1" applyProtection="1">
      <alignment horizontal="left" vertical="top" wrapText="1"/>
      <protection locked="0"/>
    </xf>
    <xf numFmtId="168" fontId="53" fillId="10" borderId="22" xfId="0" applyNumberFormat="1" applyFont="1" applyFill="1" applyBorder="1" applyAlignment="1" applyProtection="1">
      <alignment horizontal="left" vertical="top" wrapText="1"/>
      <protection locked="0"/>
    </xf>
    <xf numFmtId="0" fontId="53" fillId="10" borderId="0" xfId="0" applyFont="1" applyFill="1" applyAlignment="1" applyProtection="1">
      <alignment horizontal="left" vertical="top" wrapText="1"/>
      <protection locked="0"/>
    </xf>
    <xf numFmtId="0" fontId="52" fillId="10" borderId="18" xfId="0" applyFont="1" applyFill="1" applyBorder="1" applyAlignment="1" applyProtection="1">
      <alignment horizontal="left" vertical="top" wrapText="1"/>
      <protection locked="0"/>
    </xf>
    <xf numFmtId="0" fontId="52" fillId="10" borderId="15" xfId="0" applyFont="1" applyFill="1" applyBorder="1" applyAlignment="1" applyProtection="1">
      <alignment horizontal="left" vertical="top" wrapText="1"/>
      <protection locked="0"/>
    </xf>
    <xf numFmtId="168" fontId="53" fillId="10" borderId="17" xfId="0" applyNumberFormat="1" applyFont="1" applyFill="1" applyBorder="1" applyAlignment="1" applyProtection="1">
      <alignment horizontal="left" vertical="top" wrapText="1"/>
      <protection locked="0"/>
    </xf>
    <xf numFmtId="0" fontId="53" fillId="10" borderId="19" xfId="0" applyFont="1" applyFill="1" applyBorder="1" applyAlignment="1" applyProtection="1">
      <alignment horizontal="left" vertical="top" wrapText="1"/>
      <protection locked="0"/>
    </xf>
    <xf numFmtId="0" fontId="52" fillId="10" borderId="20" xfId="0" applyFont="1" applyFill="1" applyBorder="1" applyAlignment="1" applyProtection="1">
      <alignment horizontal="left" vertical="top" wrapText="1"/>
      <protection locked="0"/>
    </xf>
    <xf numFmtId="0" fontId="53" fillId="10" borderId="23" xfId="0" applyFont="1" applyFill="1" applyBorder="1" applyAlignment="1" applyProtection="1">
      <alignment horizontal="left" vertical="top" wrapText="1"/>
      <protection locked="0"/>
    </xf>
    <xf numFmtId="0" fontId="52" fillId="10" borderId="22" xfId="0" applyFont="1" applyFill="1" applyBorder="1" applyAlignment="1" applyProtection="1">
      <alignment horizontal="left" vertical="top" wrapText="1"/>
      <protection locked="0"/>
    </xf>
    <xf numFmtId="0" fontId="52" fillId="10" borderId="16" xfId="0" applyFont="1" applyFill="1" applyBorder="1" applyAlignment="1" applyProtection="1">
      <alignment horizontal="left" vertical="top" wrapText="1"/>
      <protection locked="0"/>
    </xf>
    <xf numFmtId="167" fontId="52" fillId="10" borderId="15" xfId="0" applyNumberFormat="1" applyFont="1" applyFill="1" applyBorder="1" applyAlignment="1" applyProtection="1">
      <alignment horizontal="left" vertical="top" wrapText="1"/>
      <protection locked="0"/>
    </xf>
    <xf numFmtId="168" fontId="52" fillId="10" borderId="15" xfId="0" applyNumberFormat="1" applyFont="1" applyFill="1" applyBorder="1" applyAlignment="1" applyProtection="1">
      <alignment horizontal="left" vertical="top" wrapText="1"/>
      <protection locked="0"/>
    </xf>
    <xf numFmtId="167" fontId="56" fillId="10" borderId="11" xfId="0" applyNumberFormat="1" applyFont="1" applyFill="1" applyBorder="1" applyAlignment="1" applyProtection="1">
      <alignment horizontal="left" vertical="top"/>
      <protection locked="0"/>
    </xf>
    <xf numFmtId="168" fontId="56" fillId="10" borderId="11" xfId="0" applyNumberFormat="1" applyFont="1" applyFill="1" applyBorder="1" applyAlignment="1" applyProtection="1">
      <alignment horizontal="left" vertical="top" wrapText="1"/>
      <protection locked="0"/>
    </xf>
    <xf numFmtId="0" fontId="56" fillId="10" borderId="11" xfId="0" applyFont="1" applyFill="1" applyBorder="1" applyAlignment="1" applyProtection="1">
      <alignment horizontal="left" vertical="top" wrapText="1"/>
      <protection locked="0"/>
    </xf>
    <xf numFmtId="167" fontId="56" fillId="10" borderId="11" xfId="0" applyNumberFormat="1" applyFont="1" applyFill="1" applyBorder="1" applyAlignment="1" applyProtection="1">
      <alignment horizontal="left" vertical="top" wrapText="1"/>
      <protection locked="0"/>
    </xf>
    <xf numFmtId="168" fontId="57" fillId="10" borderId="11" xfId="0" applyNumberFormat="1" applyFont="1" applyFill="1" applyBorder="1" applyAlignment="1" applyProtection="1">
      <alignment horizontal="left" vertical="top" wrapText="1"/>
      <protection locked="0"/>
    </xf>
    <xf numFmtId="167" fontId="58" fillId="10" borderId="11" xfId="0" applyNumberFormat="1" applyFont="1" applyFill="1" applyBorder="1" applyAlignment="1" applyProtection="1">
      <alignment horizontal="left" vertical="top" wrapText="1"/>
      <protection locked="0"/>
    </xf>
    <xf numFmtId="168" fontId="58" fillId="10" borderId="11" xfId="0" applyNumberFormat="1" applyFont="1" applyFill="1" applyBorder="1" applyAlignment="1" applyProtection="1">
      <alignment horizontal="left" vertical="top" wrapText="1"/>
      <protection locked="0"/>
    </xf>
    <xf numFmtId="0" fontId="58" fillId="10" borderId="11" xfId="0" applyFont="1" applyFill="1" applyBorder="1" applyAlignment="1" applyProtection="1">
      <alignment horizontal="left" vertical="top" wrapText="1"/>
      <protection locked="0"/>
    </xf>
    <xf numFmtId="167" fontId="58" fillId="10" borderId="16" xfId="0" applyNumberFormat="1" applyFont="1" applyFill="1" applyBorder="1" applyAlignment="1" applyProtection="1">
      <alignment horizontal="left" vertical="top" wrapText="1"/>
      <protection locked="0"/>
    </xf>
    <xf numFmtId="168" fontId="58" fillId="10" borderId="16" xfId="0" applyNumberFormat="1" applyFont="1" applyFill="1" applyBorder="1" applyAlignment="1" applyProtection="1">
      <alignment horizontal="left" vertical="top" wrapText="1"/>
      <protection locked="0"/>
    </xf>
    <xf numFmtId="0" fontId="58" fillId="10" borderId="16" xfId="0" applyFont="1" applyFill="1" applyBorder="1" applyAlignment="1" applyProtection="1">
      <alignment horizontal="left" vertical="top" wrapText="1"/>
      <protection locked="0"/>
    </xf>
    <xf numFmtId="14" fontId="58" fillId="10" borderId="11" xfId="0" applyNumberFormat="1" applyFont="1" applyFill="1" applyBorder="1" applyAlignment="1" applyProtection="1">
      <alignment horizontal="left" vertical="top" wrapText="1"/>
      <protection locked="0"/>
    </xf>
    <xf numFmtId="0" fontId="56" fillId="10" borderId="17" xfId="0" applyFont="1" applyFill="1" applyBorder="1" applyAlignment="1" applyProtection="1">
      <alignment horizontal="left" vertical="top" wrapText="1"/>
      <protection locked="0"/>
    </xf>
    <xf numFmtId="169" fontId="58" fillId="10" borderId="16" xfId="0" applyNumberFormat="1" applyFont="1" applyFill="1" applyBorder="1" applyAlignment="1" applyProtection="1">
      <alignment horizontal="left" vertical="top" wrapText="1"/>
      <protection locked="0"/>
    </xf>
    <xf numFmtId="0" fontId="58" fillId="10" borderId="17" xfId="0" applyFont="1" applyFill="1" applyBorder="1" applyAlignment="1" applyProtection="1">
      <alignment horizontal="left" vertical="top" wrapText="1"/>
      <protection locked="0"/>
    </xf>
    <xf numFmtId="0" fontId="58" fillId="10" borderId="21" xfId="0" applyFont="1" applyFill="1" applyBorder="1" applyAlignment="1" applyProtection="1">
      <alignment horizontal="left" vertical="top" wrapText="1"/>
      <protection locked="0"/>
    </xf>
    <xf numFmtId="0" fontId="56" fillId="10" borderId="21" xfId="0" applyFont="1" applyFill="1" applyBorder="1" applyAlignment="1" applyProtection="1">
      <alignment horizontal="left" vertical="top" wrapText="1"/>
      <protection locked="0"/>
    </xf>
    <xf numFmtId="168" fontId="58" fillId="10" borderId="21" xfId="0" applyNumberFormat="1" applyFont="1" applyFill="1" applyBorder="1" applyAlignment="1" applyProtection="1">
      <alignment horizontal="left" vertical="top" wrapText="1"/>
      <protection locked="0"/>
    </xf>
    <xf numFmtId="169" fontId="58" fillId="10" borderId="11" xfId="0" applyNumberFormat="1" applyFont="1" applyFill="1" applyBorder="1" applyAlignment="1" applyProtection="1">
      <alignment horizontal="left" vertical="top" wrapText="1"/>
      <protection locked="0"/>
    </xf>
    <xf numFmtId="0" fontId="56" fillId="10" borderId="20" xfId="0" applyFont="1" applyFill="1" applyBorder="1" applyAlignment="1" applyProtection="1">
      <alignment horizontal="left" vertical="top" wrapText="1"/>
      <protection locked="0"/>
    </xf>
    <xf numFmtId="167" fontId="58" fillId="10" borderId="19" xfId="0" applyNumberFormat="1" applyFont="1" applyFill="1" applyBorder="1" applyAlignment="1" applyProtection="1">
      <alignment horizontal="left" vertical="top" wrapText="1"/>
      <protection locked="0"/>
    </xf>
    <xf numFmtId="168" fontId="58" fillId="10" borderId="15" xfId="0" applyNumberFormat="1" applyFont="1" applyFill="1" applyBorder="1" applyAlignment="1" applyProtection="1">
      <alignment horizontal="left" vertical="top" wrapText="1"/>
      <protection locked="0"/>
    </xf>
    <xf numFmtId="168" fontId="58" fillId="10" borderId="19" xfId="0" applyNumberFormat="1" applyFont="1" applyFill="1" applyBorder="1" applyAlignment="1" applyProtection="1">
      <alignment horizontal="left" vertical="top" wrapText="1"/>
      <protection locked="0"/>
    </xf>
    <xf numFmtId="0" fontId="58" fillId="10" borderId="18" xfId="0" applyFont="1" applyFill="1" applyBorder="1" applyAlignment="1" applyProtection="1">
      <alignment horizontal="left" vertical="top" wrapText="1"/>
      <protection locked="0"/>
    </xf>
    <xf numFmtId="167" fontId="56" fillId="10" borderId="16" xfId="0" applyNumberFormat="1" applyFont="1" applyFill="1" applyBorder="1" applyAlignment="1" applyProtection="1">
      <alignment horizontal="left" vertical="top"/>
      <protection locked="0"/>
    </xf>
    <xf numFmtId="168" fontId="56" fillId="10" borderId="16" xfId="0" applyNumberFormat="1" applyFont="1" applyFill="1" applyBorder="1" applyAlignment="1" applyProtection="1">
      <alignment horizontal="left" vertical="top" wrapText="1"/>
      <protection locked="0"/>
    </xf>
    <xf numFmtId="0" fontId="56" fillId="10" borderId="16" xfId="0" applyFont="1" applyFill="1" applyBorder="1" applyAlignment="1" applyProtection="1">
      <alignment horizontal="left" vertical="top" wrapText="1"/>
      <protection locked="0"/>
    </xf>
    <xf numFmtId="167" fontId="56" fillId="10" borderId="19" xfId="0" applyNumberFormat="1" applyFont="1" applyFill="1" applyBorder="1" applyAlignment="1" applyProtection="1">
      <alignment horizontal="left" vertical="top"/>
      <protection locked="0"/>
    </xf>
    <xf numFmtId="0" fontId="57" fillId="10" borderId="17" xfId="0" applyFont="1" applyFill="1" applyBorder="1" applyAlignment="1" applyProtection="1">
      <alignment horizontal="left" vertical="top"/>
      <protection locked="0"/>
    </xf>
    <xf numFmtId="167" fontId="56" fillId="10" borderId="23" xfId="0" applyNumberFormat="1" applyFont="1" applyFill="1" applyBorder="1" applyAlignment="1" applyProtection="1">
      <alignment horizontal="left" vertical="top"/>
      <protection locked="0"/>
    </xf>
    <xf numFmtId="0" fontId="57" fillId="10" borderId="20" xfId="0" applyFont="1" applyFill="1" applyBorder="1" applyAlignment="1" applyProtection="1">
      <alignment horizontal="left" vertical="top"/>
      <protection locked="0"/>
    </xf>
    <xf numFmtId="0" fontId="58" fillId="10" borderId="15" xfId="0" applyFont="1" applyFill="1" applyBorder="1" applyAlignment="1" applyProtection="1">
      <alignment horizontal="left" vertical="top" wrapText="1"/>
      <protection locked="0"/>
    </xf>
    <xf numFmtId="168" fontId="57" fillId="10" borderId="11" xfId="0" applyNumberFormat="1" applyFont="1" applyFill="1" applyBorder="1" applyAlignment="1" applyProtection="1">
      <alignment horizontal="left" vertical="top"/>
      <protection locked="0"/>
    </xf>
    <xf numFmtId="0" fontId="57" fillId="10" borderId="11" xfId="0" applyFont="1" applyFill="1" applyBorder="1" applyAlignment="1" applyProtection="1">
      <alignment horizontal="left" vertical="top"/>
      <protection locked="0"/>
    </xf>
    <xf numFmtId="167" fontId="59" fillId="3" borderId="0" xfId="0" applyNumberFormat="1" applyFont="1" applyFill="1" applyAlignment="1" applyProtection="1">
      <alignment horizontal="left" vertical="top"/>
      <protection locked="0"/>
    </xf>
    <xf numFmtId="168" fontId="59" fillId="3" borderId="0" xfId="0" applyNumberFormat="1" applyFont="1" applyFill="1" applyAlignment="1" applyProtection="1">
      <alignment horizontal="left" vertical="top" wrapText="1"/>
      <protection locked="0"/>
    </xf>
    <xf numFmtId="0" fontId="59" fillId="3" borderId="0" xfId="0" applyFont="1" applyFill="1" applyAlignment="1" applyProtection="1">
      <alignment horizontal="left" vertical="top" wrapText="1"/>
      <protection locked="0"/>
    </xf>
    <xf numFmtId="0" fontId="44" fillId="3" borderId="0" xfId="0" applyFont="1" applyFill="1" applyAlignment="1">
      <alignment horizontal="left" vertical="top"/>
    </xf>
    <xf numFmtId="168" fontId="44" fillId="3" borderId="0" xfId="0" applyNumberFormat="1" applyFont="1" applyFill="1" applyAlignment="1">
      <alignment horizontal="left" vertical="top"/>
    </xf>
    <xf numFmtId="0" fontId="60" fillId="3" borderId="0" xfId="0" applyFont="1" applyFill="1" applyAlignment="1">
      <alignment horizontal="left" vertical="top" wrapText="1"/>
    </xf>
    <xf numFmtId="0" fontId="53" fillId="10" borderId="0" xfId="0" applyFont="1" applyFill="1" applyAlignment="1" applyProtection="1">
      <alignment wrapText="1"/>
      <protection locked="0"/>
    </xf>
    <xf numFmtId="168" fontId="57" fillId="10" borderId="16" xfId="0" applyNumberFormat="1" applyFont="1" applyFill="1" applyBorder="1" applyAlignment="1" applyProtection="1">
      <alignment horizontal="left" vertical="top"/>
      <protection locked="0"/>
    </xf>
    <xf numFmtId="0" fontId="57" fillId="10" borderId="16" xfId="0" applyFont="1" applyFill="1" applyBorder="1" applyAlignment="1" applyProtection="1">
      <alignment horizontal="left" vertical="top"/>
      <protection locked="0"/>
    </xf>
    <xf numFmtId="167" fontId="52" fillId="10" borderId="19" xfId="0" applyNumberFormat="1" applyFont="1" applyFill="1" applyBorder="1" applyAlignment="1" applyProtection="1">
      <alignment horizontal="left" vertical="top"/>
      <protection locked="0"/>
    </xf>
    <xf numFmtId="0" fontId="56" fillId="10" borderId="15" xfId="0" applyFont="1" applyFill="1" applyBorder="1" applyAlignment="1" applyProtection="1">
      <alignment horizontal="left" vertical="top" wrapText="1"/>
      <protection locked="0"/>
    </xf>
    <xf numFmtId="0" fontId="58" fillId="10" borderId="11" xfId="0" applyFont="1" applyFill="1" applyBorder="1" applyAlignment="1" applyProtection="1">
      <alignment vertical="top" wrapText="1"/>
      <protection locked="0"/>
    </xf>
    <xf numFmtId="168" fontId="58" fillId="10" borderId="23" xfId="0" applyNumberFormat="1" applyFont="1" applyFill="1" applyBorder="1" applyAlignment="1" applyProtection="1">
      <alignment horizontal="left" vertical="top" wrapText="1"/>
      <protection locked="0"/>
    </xf>
    <xf numFmtId="0" fontId="58" fillId="10" borderId="16" xfId="0" applyFont="1" applyFill="1" applyBorder="1" applyAlignment="1" applyProtection="1">
      <alignment vertical="top" wrapText="1"/>
      <protection locked="0"/>
    </xf>
    <xf numFmtId="0" fontId="61" fillId="10" borderId="11" xfId="0" applyFont="1" applyFill="1" applyBorder="1" applyAlignment="1" applyProtection="1">
      <alignment horizontal="left" vertical="top" wrapText="1"/>
      <protection locked="0"/>
    </xf>
    <xf numFmtId="0" fontId="61" fillId="10" borderId="11" xfId="0" applyFont="1" applyFill="1" applyBorder="1" applyAlignment="1" applyProtection="1">
      <alignment vertical="center" wrapText="1"/>
      <protection locked="0"/>
    </xf>
    <xf numFmtId="0" fontId="57" fillId="10" borderId="11" xfId="0" applyFont="1" applyFill="1" applyBorder="1" applyAlignment="1" applyProtection="1">
      <alignment vertical="center" wrapText="1"/>
      <protection locked="0"/>
    </xf>
    <xf numFmtId="0" fontId="57" fillId="10" borderId="11" xfId="0" applyFont="1" applyFill="1" applyBorder="1" applyAlignment="1" applyProtection="1">
      <alignment horizontal="left" vertical="top" wrapText="1"/>
      <protection locked="0"/>
    </xf>
    <xf numFmtId="167" fontId="59" fillId="10" borderId="11" xfId="0" applyNumberFormat="1" applyFont="1" applyFill="1" applyBorder="1" applyAlignment="1" applyProtection="1">
      <alignment horizontal="left" vertical="top"/>
      <protection locked="0"/>
    </xf>
    <xf numFmtId="167" fontId="59" fillId="10" borderId="11" xfId="0" applyNumberFormat="1" applyFont="1" applyFill="1" applyBorder="1" applyAlignment="1" applyProtection="1">
      <alignment horizontal="left" vertical="center"/>
      <protection locked="0"/>
    </xf>
    <xf numFmtId="167" fontId="56" fillId="10" borderId="11" xfId="0" applyNumberFormat="1" applyFont="1" applyFill="1" applyBorder="1" applyAlignment="1" applyProtection="1">
      <alignment horizontal="left" vertical="center"/>
      <protection locked="0"/>
    </xf>
    <xf numFmtId="0" fontId="57" fillId="10" borderId="11" xfId="0" applyFont="1" applyFill="1" applyBorder="1" applyAlignment="1" applyProtection="1">
      <alignment horizontal="left" vertical="center" wrapText="1"/>
      <protection locked="0"/>
    </xf>
    <xf numFmtId="0" fontId="8" fillId="0" borderId="0" xfId="0" applyFont="1" applyAlignment="1" applyProtection="1">
      <alignment horizontal="left"/>
      <protection locked="0"/>
    </xf>
    <xf numFmtId="167" fontId="16" fillId="10" borderId="3" xfId="0" applyNumberFormat="1" applyFont="1" applyFill="1" applyBorder="1" applyAlignment="1" applyProtection="1">
      <alignment horizontal="left" vertical="center"/>
      <protection locked="0"/>
    </xf>
    <xf numFmtId="164" fontId="16" fillId="10" borderId="4" xfId="0" applyNumberFormat="1" applyFont="1" applyFill="1" applyBorder="1" applyAlignment="1" applyProtection="1">
      <alignment horizontal="left" vertical="center" wrapText="1"/>
      <protection locked="0"/>
    </xf>
    <xf numFmtId="164" fontId="16" fillId="10" borderId="4" xfId="0" applyNumberFormat="1" applyFont="1" applyFill="1" applyBorder="1" applyAlignment="1" applyProtection="1">
      <alignment horizontal="left" vertical="top" wrapText="1"/>
      <protection locked="0"/>
    </xf>
    <xf numFmtId="0" fontId="53" fillId="10" borderId="11" xfId="0" applyFont="1" applyFill="1" applyBorder="1" applyAlignment="1" applyProtection="1">
      <alignment wrapText="1"/>
      <protection locked="0"/>
    </xf>
    <xf numFmtId="0" fontId="53" fillId="10" borderId="4" xfId="0" applyFont="1" applyFill="1" applyBorder="1" applyAlignment="1" applyProtection="1">
      <alignment horizontal="left" vertical="top" wrapText="1"/>
      <protection locked="0"/>
    </xf>
    <xf numFmtId="0" fontId="1" fillId="10" borderId="11" xfId="0" applyFont="1" applyFill="1" applyBorder="1" applyAlignment="1" applyProtection="1">
      <alignment horizontal="left" vertical="top"/>
      <protection locked="0"/>
    </xf>
    <xf numFmtId="0" fontId="1" fillId="0" borderId="0" xfId="0" applyFont="1" applyProtection="1">
      <protection locked="0"/>
    </xf>
    <xf numFmtId="0" fontId="1"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justify" vertical="center"/>
    </xf>
    <xf numFmtId="0" fontId="1" fillId="10" borderId="11" xfId="0" applyFont="1" applyFill="1" applyBorder="1" applyAlignment="1" applyProtection="1">
      <alignment horizontal="left" vertical="top" wrapText="1"/>
      <protection locked="0"/>
    </xf>
    <xf numFmtId="0" fontId="1" fillId="9" borderId="13" xfId="0" applyFont="1" applyFill="1" applyBorder="1" applyAlignment="1" applyProtection="1">
      <alignment horizontal="left" vertical="top" wrapText="1"/>
      <protection locked="0"/>
    </xf>
    <xf numFmtId="0" fontId="1" fillId="9" borderId="14" xfId="0" applyFont="1" applyFill="1" applyBorder="1" applyAlignment="1" applyProtection="1">
      <alignment horizontal="left" vertical="top" wrapText="1"/>
      <protection locked="0"/>
    </xf>
    <xf numFmtId="0" fontId="1" fillId="10" borderId="17" xfId="0" applyFont="1" applyFill="1" applyBorder="1" applyAlignment="1" applyProtection="1">
      <alignment horizontal="left" vertical="top" wrapText="1"/>
      <protection locked="0"/>
    </xf>
    <xf numFmtId="0" fontId="1" fillId="10" borderId="20" xfId="0" applyFont="1" applyFill="1" applyBorder="1" applyAlignment="1" applyProtection="1">
      <alignment horizontal="left" vertical="top" wrapText="1"/>
      <protection locked="0"/>
    </xf>
    <xf numFmtId="0" fontId="1" fillId="10" borderId="15" xfId="0" applyFont="1" applyFill="1" applyBorder="1" applyAlignment="1" applyProtection="1">
      <alignment horizontal="left" vertical="top" wrapText="1"/>
      <protection locked="0"/>
    </xf>
    <xf numFmtId="0" fontId="1" fillId="10" borderId="15" xfId="0" applyFont="1" applyFill="1" applyBorder="1" applyAlignment="1" applyProtection="1">
      <alignment horizontal="left" vertical="center" wrapText="1"/>
      <protection locked="0"/>
    </xf>
    <xf numFmtId="0" fontId="1" fillId="10" borderId="4" xfId="0" applyFont="1" applyFill="1" applyBorder="1" applyAlignment="1" applyProtection="1">
      <alignment horizontal="left" vertical="top" wrapText="1"/>
      <protection locked="0"/>
    </xf>
    <xf numFmtId="0" fontId="1" fillId="10" borderId="5" xfId="0" applyFont="1" applyFill="1" applyBorder="1" applyAlignment="1" applyProtection="1">
      <alignment horizontal="left" vertical="top" wrapText="1"/>
      <protection locked="0"/>
    </xf>
    <xf numFmtId="0" fontId="16" fillId="0" borderId="0" xfId="0" applyFont="1" applyAlignment="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lignment horizontal="left" vertical="center"/>
    </xf>
    <xf numFmtId="0" fontId="38" fillId="2" borderId="0" xfId="0" applyFont="1" applyFill="1" applyAlignment="1">
      <alignment horizontal="center" vertical="center"/>
    </xf>
    <xf numFmtId="0" fontId="35" fillId="10" borderId="2" xfId="0" applyFont="1" applyFill="1" applyBorder="1" applyAlignment="1" applyProtection="1">
      <alignment horizontal="left" vertical="center" wrapText="1" readingOrder="1"/>
      <protection locked="0"/>
    </xf>
    <xf numFmtId="167" fontId="3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lignment horizontal="left" vertical="center" wrapText="1" readingOrder="1"/>
    </xf>
    <xf numFmtId="0" fontId="49" fillId="3" borderId="0" xfId="0" applyFont="1" applyFill="1" applyAlignment="1">
      <alignment horizontal="left" vertical="top" wrapText="1"/>
    </xf>
    <xf numFmtId="0" fontId="23" fillId="2" borderId="0" xfId="0" applyFont="1" applyFill="1" applyAlignment="1">
      <alignment horizontal="center" vertical="center"/>
    </xf>
    <xf numFmtId="0" fontId="44" fillId="3" borderId="0" xfId="0" applyFont="1" applyFill="1" applyAlignment="1">
      <alignment horizontal="left" vertical="top" wrapText="1" readingOrder="1"/>
    </xf>
    <xf numFmtId="0" fontId="4" fillId="0" borderId="1" xfId="0" applyFont="1" applyBorder="1" applyAlignment="1">
      <alignment horizontal="center" vertical="center" wrapText="1" readingOrder="1"/>
    </xf>
    <xf numFmtId="0" fontId="4" fillId="0" borderId="0" xfId="0" applyFont="1" applyAlignment="1">
      <alignment horizontal="center" vertical="center" wrapText="1" readingOrder="1"/>
    </xf>
    <xf numFmtId="0" fontId="6" fillId="0" borderId="1" xfId="0" applyFont="1" applyBorder="1" applyAlignment="1">
      <alignment horizontal="center" vertical="center" wrapText="1" readingOrder="1"/>
    </xf>
    <xf numFmtId="0" fontId="6" fillId="0" borderId="0" xfId="0" applyFont="1" applyAlignment="1">
      <alignment horizontal="center" vertical="center" wrapText="1" readingOrder="1"/>
    </xf>
    <xf numFmtId="0" fontId="34" fillId="3" borderId="0" xfId="0" applyFont="1" applyFill="1" applyAlignment="1">
      <alignment horizontal="center" vertical="center" wrapText="1"/>
    </xf>
    <xf numFmtId="0" fontId="60" fillId="3" borderId="0" xfId="0" applyFont="1" applyFill="1" applyAlignment="1">
      <alignment horizontal="left" vertical="top" wrapText="1"/>
    </xf>
    <xf numFmtId="0" fontId="19" fillId="3" borderId="0" xfId="0" applyFont="1" applyFill="1" applyAlignment="1">
      <alignment horizontal="center" vertical="center" wrapText="1" readingOrder="1"/>
    </xf>
    <xf numFmtId="0" fontId="21" fillId="3" borderId="0" xfId="0" applyFont="1" applyFill="1" applyAlignment="1">
      <alignment horizontal="center" vertical="center" wrapText="1" readingOrder="1"/>
    </xf>
    <xf numFmtId="167" fontId="54" fillId="0" borderId="2" xfId="0" applyNumberFormat="1" applyFont="1" applyBorder="1" applyAlignment="1">
      <alignment horizontal="left" vertical="center" wrapText="1" readingOrder="1"/>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6" zoomScaleNormal="100" workbookViewId="0">
      <selection activeCell="B19" sqref="B19"/>
    </sheetView>
  </sheetViews>
  <sheetFormatPr defaultColWidth="0" defaultRowHeight="14.25" zeroHeight="1"/>
  <cols>
    <col min="1" max="1" width="219.28515625" style="37" customWidth="1"/>
    <col min="2" max="2" width="33.28515625" style="36" customWidth="1"/>
    <col min="3" max="16384" width="8.7109375" hidden="1"/>
  </cols>
  <sheetData>
    <row r="1" spans="1:2" ht="23.25" customHeight="1">
      <c r="A1" s="35" t="s">
        <v>0</v>
      </c>
    </row>
    <row r="2" spans="1:2" ht="33" customHeight="1">
      <c r="A2" s="87" t="s">
        <v>1</v>
      </c>
    </row>
    <row r="3" spans="1:2" ht="17.25" customHeight="1"/>
    <row r="4" spans="1:2" ht="23.25" customHeight="1">
      <c r="A4" s="102" t="s">
        <v>2</v>
      </c>
    </row>
    <row r="5" spans="1:2" ht="17.25" customHeight="1"/>
    <row r="6" spans="1:2" ht="23.25" customHeight="1">
      <c r="A6" s="38" t="s">
        <v>3</v>
      </c>
    </row>
    <row r="7" spans="1:2" ht="17.25" customHeight="1">
      <c r="A7" s="39" t="s">
        <v>4</v>
      </c>
    </row>
    <row r="8" spans="1:2" ht="17.25" customHeight="1">
      <c r="A8" s="39" t="s">
        <v>5</v>
      </c>
    </row>
    <row r="9" spans="1:2" ht="17.25" customHeight="1">
      <c r="A9" s="39"/>
    </row>
    <row r="10" spans="1:2" ht="23.25" customHeight="1">
      <c r="A10" s="38" t="s">
        <v>6</v>
      </c>
      <c r="B10" s="63" t="s">
        <v>7</v>
      </c>
    </row>
    <row r="11" spans="1:2" ht="17.25" customHeight="1">
      <c r="A11" s="40" t="s">
        <v>8</v>
      </c>
    </row>
    <row r="12" spans="1:2" ht="17.25" customHeight="1">
      <c r="A12" s="39" t="s">
        <v>9</v>
      </c>
    </row>
    <row r="13" spans="1:2" ht="17.25" customHeight="1">
      <c r="A13" s="39" t="s">
        <v>10</v>
      </c>
    </row>
    <row r="14" spans="1:2" ht="17.25" customHeight="1">
      <c r="A14" s="41" t="s">
        <v>11</v>
      </c>
    </row>
    <row r="15" spans="1:2" ht="17.25" customHeight="1">
      <c r="A15" s="39" t="s">
        <v>12</v>
      </c>
    </row>
    <row r="16" spans="1:2" ht="17.25" customHeight="1">
      <c r="A16" s="39"/>
    </row>
    <row r="17" spans="1:1" ht="23.25" customHeight="1">
      <c r="A17" s="38" t="s">
        <v>13</v>
      </c>
    </row>
    <row r="18" spans="1:1" ht="17.25" customHeight="1">
      <c r="A18" s="41" t="s">
        <v>14</v>
      </c>
    </row>
    <row r="19" spans="1:1" ht="17.25" customHeight="1">
      <c r="A19" s="41" t="s">
        <v>15</v>
      </c>
    </row>
    <row r="20" spans="1:1" ht="17.25" customHeight="1">
      <c r="A20" s="59" t="s">
        <v>16</v>
      </c>
    </row>
    <row r="21" spans="1:1" ht="17.25" customHeight="1">
      <c r="A21" s="42"/>
    </row>
    <row r="22" spans="1:1" ht="23.25" customHeight="1">
      <c r="A22" s="38" t="s">
        <v>17</v>
      </c>
    </row>
    <row r="23" spans="1:1" ht="17.25" customHeight="1">
      <c r="A23" s="42" t="s">
        <v>18</v>
      </c>
    </row>
    <row r="24" spans="1:1" ht="17.25" customHeight="1">
      <c r="A24" s="42"/>
    </row>
    <row r="25" spans="1:1" ht="23.25" customHeight="1">
      <c r="A25" s="38" t="s">
        <v>19</v>
      </c>
    </row>
    <row r="26" spans="1:1" ht="17.25" customHeight="1">
      <c r="A26" s="43" t="s">
        <v>20</v>
      </c>
    </row>
    <row r="27" spans="1:1" ht="32.25" customHeight="1">
      <c r="A27" s="41" t="s">
        <v>21</v>
      </c>
    </row>
    <row r="28" spans="1:1" ht="17.25" customHeight="1">
      <c r="A28" s="43" t="s">
        <v>22</v>
      </c>
    </row>
    <row r="29" spans="1:1" ht="32.25" customHeight="1">
      <c r="A29" s="41" t="s">
        <v>23</v>
      </c>
    </row>
    <row r="30" spans="1:1" ht="17.25" customHeight="1">
      <c r="A30" s="43" t="s">
        <v>24</v>
      </c>
    </row>
    <row r="31" spans="1:1" ht="17.25" customHeight="1">
      <c r="A31" s="41" t="s">
        <v>25</v>
      </c>
    </row>
    <row r="32" spans="1:1" ht="17.25" customHeight="1">
      <c r="A32" s="43" t="s">
        <v>26</v>
      </c>
    </row>
    <row r="33" spans="1:1" ht="32.25" customHeight="1">
      <c r="A33" s="41" t="s">
        <v>27</v>
      </c>
    </row>
    <row r="34" spans="1:1" ht="32.25" customHeight="1">
      <c r="A34" s="40" t="s">
        <v>28</v>
      </c>
    </row>
    <row r="35" spans="1:1" ht="17.25" customHeight="1">
      <c r="A35" s="43" t="s">
        <v>29</v>
      </c>
    </row>
    <row r="36" spans="1:1" ht="32.25" customHeight="1">
      <c r="A36" s="41" t="s">
        <v>30</v>
      </c>
    </row>
    <row r="37" spans="1:1" ht="32.25" customHeight="1">
      <c r="A37" s="41" t="s">
        <v>31</v>
      </c>
    </row>
    <row r="38" spans="1:1" ht="32.25" customHeight="1">
      <c r="A38" s="41" t="s">
        <v>32</v>
      </c>
    </row>
    <row r="39" spans="1:1" ht="17.25" customHeight="1">
      <c r="A39" s="40"/>
    </row>
    <row r="40" spans="1:1" ht="22.5" customHeight="1">
      <c r="A40" s="38" t="s">
        <v>33</v>
      </c>
    </row>
    <row r="41" spans="1:1" ht="17.25" customHeight="1">
      <c r="A41" s="47" t="s">
        <v>34</v>
      </c>
    </row>
    <row r="42" spans="1:1" ht="17.25" customHeight="1">
      <c r="A42" s="44" t="s">
        <v>35</v>
      </c>
    </row>
    <row r="43" spans="1:1" ht="17.25" customHeight="1">
      <c r="A43" s="42" t="s">
        <v>36</v>
      </c>
    </row>
    <row r="44" spans="1:1" ht="32.25" customHeight="1">
      <c r="A44" s="42" t="s">
        <v>37</v>
      </c>
    </row>
    <row r="45" spans="1:1" ht="32.25" customHeight="1">
      <c r="A45" s="42" t="s">
        <v>38</v>
      </c>
    </row>
    <row r="46" spans="1:1" ht="17.25" customHeight="1">
      <c r="A46" s="45" t="s">
        <v>39</v>
      </c>
    </row>
    <row r="47" spans="1:1" ht="32.25" customHeight="1">
      <c r="A47" s="41" t="s">
        <v>40</v>
      </c>
    </row>
    <row r="48" spans="1:1" ht="32.25" customHeight="1">
      <c r="A48" s="41" t="s">
        <v>41</v>
      </c>
    </row>
    <row r="49" spans="1:1" ht="32.25" customHeight="1">
      <c r="A49" s="42" t="s">
        <v>42</v>
      </c>
    </row>
    <row r="50" spans="1:1" ht="17.25" customHeight="1">
      <c r="A50" s="42" t="s">
        <v>43</v>
      </c>
    </row>
    <row r="51" spans="1:1">
      <c r="A51" s="42" t="s">
        <v>44</v>
      </c>
    </row>
    <row r="52" spans="1:1" ht="17.25" customHeight="1">
      <c r="A52" s="42"/>
    </row>
    <row r="53" spans="1:1" ht="22.5" customHeight="1">
      <c r="A53" s="38" t="s">
        <v>45</v>
      </c>
    </row>
    <row r="54" spans="1:1" ht="32.25" customHeight="1">
      <c r="A54" s="104" t="s">
        <v>46</v>
      </c>
    </row>
    <row r="55" spans="1:1" ht="17.25" customHeight="1">
      <c r="A55" s="46" t="s">
        <v>47</v>
      </c>
    </row>
    <row r="56" spans="1:1" ht="17.25" customHeight="1">
      <c r="A56" s="47" t="s">
        <v>48</v>
      </c>
    </row>
    <row r="57" spans="1:1" ht="17.25" customHeight="1">
      <c r="A57" s="59" t="s">
        <v>49</v>
      </c>
    </row>
    <row r="58" spans="1:1" ht="17.25" customHeight="1">
      <c r="A58" s="103" t="s">
        <v>50</v>
      </c>
    </row>
    <row r="59" spans="1:1"/>
    <row r="61" spans="1:1" hidden="1">
      <c r="A61" s="48"/>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6"/>
  <sheetViews>
    <sheetView tabSelected="1" zoomScaleNormal="100" workbookViewId="0">
      <selection activeCell="A61" sqref="A61"/>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240" t="s">
        <v>51</v>
      </c>
      <c r="B1" s="240"/>
      <c r="C1" s="240"/>
      <c r="D1" s="240"/>
      <c r="E1" s="240"/>
      <c r="F1" s="240"/>
      <c r="G1" s="17"/>
      <c r="H1" s="17"/>
      <c r="I1" s="17"/>
      <c r="J1" s="17"/>
      <c r="K1" s="17"/>
    </row>
    <row r="2" spans="1:11" ht="21" customHeight="1">
      <c r="A2" s="3" t="s">
        <v>52</v>
      </c>
      <c r="B2" s="241" t="s">
        <v>53</v>
      </c>
      <c r="C2" s="241"/>
      <c r="D2" s="241"/>
      <c r="E2" s="241"/>
      <c r="F2" s="241"/>
      <c r="G2" s="17"/>
      <c r="H2" s="17"/>
      <c r="I2" s="17"/>
      <c r="J2" s="17"/>
      <c r="K2" s="17"/>
    </row>
    <row r="3" spans="1:11" ht="15.75">
      <c r="A3" s="3" t="s">
        <v>54</v>
      </c>
      <c r="B3" s="241" t="s">
        <v>55</v>
      </c>
      <c r="C3" s="241"/>
      <c r="D3" s="241"/>
      <c r="E3" s="241"/>
      <c r="F3" s="241"/>
      <c r="G3" s="17"/>
      <c r="H3" s="17"/>
      <c r="I3" s="17"/>
      <c r="J3" s="17"/>
      <c r="K3" s="17"/>
    </row>
    <row r="4" spans="1:11" ht="21" customHeight="1">
      <c r="A4" s="3" t="s">
        <v>56</v>
      </c>
      <c r="B4" s="242">
        <v>45108</v>
      </c>
      <c r="C4" s="242"/>
      <c r="D4" s="242"/>
      <c r="E4" s="242"/>
      <c r="F4" s="242"/>
      <c r="G4" s="17"/>
      <c r="H4" s="17"/>
      <c r="I4" s="17"/>
      <c r="J4" s="17"/>
      <c r="K4" s="17"/>
    </row>
    <row r="5" spans="1:11" ht="21" customHeight="1">
      <c r="A5" s="3" t="s">
        <v>57</v>
      </c>
      <c r="B5" s="242">
        <v>45473</v>
      </c>
      <c r="C5" s="242"/>
      <c r="D5" s="242"/>
      <c r="E5" s="242"/>
      <c r="F5" s="242"/>
      <c r="G5" s="17"/>
      <c r="H5" s="17"/>
      <c r="I5" s="17"/>
      <c r="J5" s="17"/>
      <c r="K5" s="17"/>
    </row>
    <row r="6" spans="1:11" ht="21" customHeight="1">
      <c r="A6" s="3" t="s">
        <v>58</v>
      </c>
      <c r="B6" s="239" t="str">
        <f>IF(AND(Travel!B7&lt;&gt;A30,Hospitality!B7&lt;&gt;A30,'All other expenses'!B7&lt;&gt;A30,'Gifts and benefits'!B7&lt;&gt;A30),A31,IF(AND(Travel!B7=A30,Hospitality!B7=A30,'All other expenses'!B7=A30,'Gifts and benefits'!B7=A30),A33,A32))</f>
        <v>Data and totals checked on all sheets</v>
      </c>
      <c r="C6" s="239"/>
      <c r="D6" s="239"/>
      <c r="E6" s="239"/>
      <c r="F6" s="239"/>
      <c r="G6" s="22"/>
      <c r="H6" s="17"/>
      <c r="I6" s="17"/>
      <c r="J6" s="17"/>
      <c r="K6" s="17"/>
    </row>
    <row r="7" spans="1:11" ht="31.5">
      <c r="A7" s="3" t="s">
        <v>59</v>
      </c>
      <c r="B7" s="238" t="s">
        <v>60</v>
      </c>
      <c r="C7" s="238"/>
      <c r="D7" s="238"/>
      <c r="E7" s="238"/>
      <c r="F7" s="238"/>
      <c r="G7" s="22"/>
      <c r="H7" s="17"/>
      <c r="I7" s="17"/>
      <c r="J7" s="17"/>
      <c r="K7" s="17"/>
    </row>
    <row r="8" spans="1:11" ht="25.5" customHeight="1">
      <c r="A8" s="3" t="s">
        <v>61</v>
      </c>
      <c r="B8" s="238" t="s">
        <v>62</v>
      </c>
      <c r="C8" s="238"/>
      <c r="D8" s="238"/>
      <c r="E8" s="238"/>
      <c r="F8" s="238"/>
      <c r="G8" s="22"/>
      <c r="H8" s="17"/>
      <c r="I8" s="17"/>
      <c r="J8" s="17"/>
      <c r="K8" s="17"/>
    </row>
    <row r="9" spans="1:11" ht="66.75" customHeight="1">
      <c r="A9" s="237" t="s">
        <v>63</v>
      </c>
      <c r="B9" s="237"/>
      <c r="C9" s="237"/>
      <c r="D9" s="237"/>
      <c r="E9" s="237"/>
      <c r="F9" s="237"/>
      <c r="G9" s="22"/>
      <c r="H9" s="17"/>
      <c r="I9" s="17"/>
      <c r="J9" s="17"/>
      <c r="K9" s="17"/>
    </row>
    <row r="10" spans="1:11" s="86" customFormat="1" ht="36" customHeight="1">
      <c r="A10" s="80" t="s">
        <v>64</v>
      </c>
      <c r="B10" s="81" t="s">
        <v>65</v>
      </c>
      <c r="C10" s="81" t="s">
        <v>66</v>
      </c>
      <c r="D10" s="82"/>
      <c r="E10" s="83" t="s">
        <v>29</v>
      </c>
      <c r="F10" s="84" t="s">
        <v>67</v>
      </c>
      <c r="G10" s="85"/>
      <c r="H10" s="85"/>
      <c r="I10" s="85"/>
      <c r="J10" s="85"/>
      <c r="K10" s="85"/>
    </row>
    <row r="11" spans="1:11" ht="27.75" customHeight="1">
      <c r="A11" s="8" t="s">
        <v>68</v>
      </c>
      <c r="B11" s="53">
        <f>B15+B16+B17</f>
        <v>10505.160000000002</v>
      </c>
      <c r="C11" s="60" t="s">
        <v>69</v>
      </c>
      <c r="D11" s="6"/>
      <c r="E11" s="8" t="s">
        <v>70</v>
      </c>
      <c r="F11" s="29">
        <f>'Gifts and benefits'!C16</f>
        <v>5</v>
      </c>
      <c r="G11" s="27"/>
      <c r="H11" s="27"/>
      <c r="I11" s="27"/>
      <c r="J11" s="27"/>
      <c r="K11" s="27"/>
    </row>
    <row r="12" spans="1:11" ht="27.75" customHeight="1">
      <c r="A12" s="8" t="s">
        <v>24</v>
      </c>
      <c r="B12" s="53">
        <f>Hospitality!B24</f>
        <v>1851.2499999999998</v>
      </c>
      <c r="C12" s="60" t="s">
        <v>69</v>
      </c>
      <c r="D12" s="6"/>
      <c r="E12" s="8" t="s">
        <v>71</v>
      </c>
      <c r="F12" s="29">
        <f>'Gifts and benefits'!C17</f>
        <v>5</v>
      </c>
      <c r="G12" s="27"/>
      <c r="H12" s="27"/>
      <c r="I12" s="27"/>
      <c r="J12" s="27"/>
      <c r="K12" s="27"/>
    </row>
    <row r="13" spans="1:11" ht="27.75" customHeight="1">
      <c r="A13" s="8" t="s">
        <v>72</v>
      </c>
      <c r="B13" s="53">
        <f>'All other expenses'!B58</f>
        <v>1062.3399999999999</v>
      </c>
      <c r="C13" s="60" t="s">
        <v>69</v>
      </c>
      <c r="D13" s="6"/>
      <c r="E13" s="8" t="s">
        <v>73</v>
      </c>
      <c r="F13" s="29">
        <f>'Gifts and benefits'!C18</f>
        <v>0</v>
      </c>
      <c r="G13" s="17"/>
      <c r="H13" s="17"/>
      <c r="I13" s="17"/>
      <c r="J13" s="17"/>
      <c r="K13" s="17"/>
    </row>
    <row r="14" spans="1:11" ht="12.75" customHeight="1">
      <c r="A14" s="7"/>
      <c r="B14" s="54"/>
      <c r="C14" s="61"/>
      <c r="D14" s="30"/>
      <c r="E14" s="6"/>
      <c r="F14" s="31"/>
      <c r="G14" s="17"/>
      <c r="H14" s="17"/>
      <c r="I14" s="17"/>
      <c r="J14" s="17"/>
      <c r="K14" s="17"/>
    </row>
    <row r="15" spans="1:11" ht="27.75" customHeight="1">
      <c r="A15" s="9" t="s">
        <v>74</v>
      </c>
      <c r="B15" s="55">
        <f>Travel!B21</f>
        <v>0</v>
      </c>
      <c r="C15" s="62" t="str">
        <f>C11</f>
        <v>Exclusive</v>
      </c>
      <c r="D15" s="6"/>
      <c r="E15" s="6"/>
      <c r="F15" s="31"/>
      <c r="G15" s="17"/>
      <c r="H15" s="17"/>
      <c r="I15" s="17"/>
      <c r="J15" s="17"/>
      <c r="K15" s="17"/>
    </row>
    <row r="16" spans="1:11" ht="27.75" customHeight="1">
      <c r="A16" s="9" t="s">
        <v>75</v>
      </c>
      <c r="B16" s="55">
        <f>Travel!B107</f>
        <v>9697.8300000000017</v>
      </c>
      <c r="C16" s="62" t="str">
        <f>C11</f>
        <v>Exclusive</v>
      </c>
      <c r="D16" s="32"/>
      <c r="E16" s="6"/>
      <c r="F16" s="33"/>
      <c r="G16" s="17"/>
      <c r="H16" s="17"/>
      <c r="I16" s="17"/>
      <c r="J16" s="17"/>
      <c r="K16" s="17"/>
    </row>
    <row r="17" spans="1:11" ht="27.75" customHeight="1">
      <c r="A17" s="9" t="s">
        <v>76</v>
      </c>
      <c r="B17" s="55">
        <f>Travel!B135</f>
        <v>807.32999999999993</v>
      </c>
      <c r="C17" s="62" t="str">
        <f>C11</f>
        <v>Exclusive</v>
      </c>
      <c r="D17" s="6"/>
      <c r="E17" s="6"/>
      <c r="F17" s="33"/>
      <c r="G17" s="17"/>
      <c r="H17" s="17"/>
      <c r="I17" s="17"/>
      <c r="J17" s="17"/>
      <c r="K17" s="17"/>
    </row>
    <row r="18" spans="1:11" ht="27.75" customHeight="1">
      <c r="A18" s="17"/>
      <c r="B18" s="19"/>
      <c r="C18" s="17"/>
      <c r="D18" s="5"/>
      <c r="E18" s="5"/>
      <c r="F18" s="26"/>
      <c r="G18" s="17"/>
      <c r="H18" s="17"/>
      <c r="I18" s="17"/>
      <c r="J18" s="17"/>
      <c r="K18" s="17"/>
    </row>
    <row r="19" spans="1:11">
      <c r="A19" s="18" t="s">
        <v>77</v>
      </c>
      <c r="B19" s="19"/>
      <c r="C19" s="17"/>
      <c r="D19" s="17"/>
      <c r="E19" s="17"/>
      <c r="F19" s="17"/>
      <c r="G19" s="17"/>
      <c r="H19" s="17"/>
      <c r="I19" s="17"/>
      <c r="J19" s="17"/>
      <c r="K19" s="17"/>
    </row>
    <row r="20" spans="1:11">
      <c r="A20" s="20" t="s">
        <v>78</v>
      </c>
      <c r="D20" s="17"/>
      <c r="E20" s="17"/>
      <c r="F20" s="17"/>
      <c r="G20" s="17"/>
      <c r="H20" s="17"/>
      <c r="I20" s="17"/>
      <c r="J20" s="17"/>
      <c r="K20" s="17"/>
    </row>
    <row r="21" spans="1:11" ht="12.6" customHeight="1">
      <c r="A21" s="20" t="s">
        <v>79</v>
      </c>
      <c r="D21" s="17"/>
      <c r="E21" s="17"/>
      <c r="F21" s="17"/>
      <c r="G21" s="17"/>
      <c r="H21" s="17"/>
      <c r="I21" s="17"/>
      <c r="J21" s="17"/>
      <c r="K21" s="17"/>
    </row>
    <row r="22" spans="1:11" ht="12.6" customHeight="1">
      <c r="A22" s="20" t="s">
        <v>80</v>
      </c>
      <c r="D22" s="17"/>
      <c r="E22" s="17"/>
      <c r="F22" s="17"/>
      <c r="G22" s="17"/>
      <c r="H22" s="17"/>
      <c r="I22" s="17"/>
      <c r="J22" s="17"/>
      <c r="K22" s="17"/>
    </row>
    <row r="23" spans="1:11" ht="12.6" customHeight="1">
      <c r="A23" s="20" t="s">
        <v>81</v>
      </c>
      <c r="D23" s="17"/>
      <c r="E23" s="17"/>
      <c r="F23" s="17"/>
      <c r="G23" s="17"/>
      <c r="H23" s="17"/>
      <c r="I23" s="17"/>
      <c r="J23" s="17"/>
      <c r="K23" s="17"/>
    </row>
    <row r="24" spans="1:11">
      <c r="A24" s="24"/>
      <c r="B24" s="17"/>
      <c r="C24" s="17"/>
      <c r="D24" s="17"/>
      <c r="E24" s="17"/>
      <c r="F24" s="17"/>
      <c r="G24" s="17"/>
      <c r="H24" s="17"/>
      <c r="I24" s="17"/>
      <c r="J24" s="17"/>
      <c r="K24" s="17"/>
    </row>
    <row r="25" spans="1:11" hidden="1">
      <c r="A25" s="12" t="s">
        <v>82</v>
      </c>
      <c r="B25" s="13"/>
      <c r="C25" s="13"/>
      <c r="D25" s="13"/>
      <c r="E25" s="13"/>
      <c r="F25" s="13"/>
      <c r="G25" s="17"/>
      <c r="H25" s="17"/>
      <c r="I25" s="17"/>
      <c r="J25" s="17"/>
      <c r="K25" s="17"/>
    </row>
    <row r="26" spans="1:11" ht="12.75" hidden="1" customHeight="1">
      <c r="A26" s="11" t="s">
        <v>83</v>
      </c>
      <c r="B26" s="4"/>
      <c r="C26" s="4"/>
      <c r="D26" s="11"/>
      <c r="E26" s="11"/>
      <c r="F26" s="11"/>
      <c r="G26" s="17"/>
      <c r="H26" s="17"/>
      <c r="I26" s="17"/>
      <c r="J26" s="17"/>
      <c r="K26" s="17"/>
    </row>
    <row r="27" spans="1:11" hidden="1">
      <c r="A27" s="10" t="s">
        <v>84</v>
      </c>
      <c r="B27" s="10"/>
      <c r="C27" s="10"/>
      <c r="D27" s="10"/>
      <c r="E27" s="10"/>
      <c r="F27" s="10"/>
      <c r="G27" s="17"/>
      <c r="H27" s="17"/>
      <c r="I27" s="17"/>
      <c r="J27" s="17"/>
      <c r="K27" s="17"/>
    </row>
    <row r="28" spans="1:11" hidden="1">
      <c r="A28" s="10" t="s">
        <v>85</v>
      </c>
      <c r="B28" s="10"/>
      <c r="C28" s="10"/>
      <c r="D28" s="10"/>
      <c r="E28" s="10"/>
      <c r="F28" s="10"/>
      <c r="G28" s="17"/>
      <c r="H28" s="17"/>
      <c r="I28" s="17"/>
      <c r="J28" s="17"/>
      <c r="K28" s="17"/>
    </row>
    <row r="29" spans="1:11" hidden="1">
      <c r="A29" s="11" t="s">
        <v>86</v>
      </c>
      <c r="B29" s="11"/>
      <c r="C29" s="11"/>
      <c r="D29" s="11"/>
      <c r="E29" s="11"/>
      <c r="F29" s="11"/>
      <c r="G29" s="17"/>
      <c r="H29" s="17"/>
      <c r="I29" s="17"/>
      <c r="J29" s="17"/>
      <c r="K29" s="17"/>
    </row>
    <row r="30" spans="1:11" hidden="1">
      <c r="A30" s="11" t="s">
        <v>87</v>
      </c>
      <c r="B30" s="11"/>
      <c r="C30" s="11"/>
      <c r="D30" s="11"/>
      <c r="E30" s="11"/>
      <c r="F30" s="11"/>
      <c r="G30" s="17"/>
      <c r="H30" s="17"/>
      <c r="I30" s="17"/>
      <c r="J30" s="17"/>
      <c r="K30" s="17"/>
    </row>
    <row r="31" spans="1:11" hidden="1">
      <c r="A31" s="10" t="s">
        <v>88</v>
      </c>
      <c r="B31" s="10"/>
      <c r="C31" s="10"/>
      <c r="D31" s="10"/>
      <c r="E31" s="10"/>
      <c r="F31" s="10"/>
      <c r="G31" s="17"/>
      <c r="H31" s="17"/>
      <c r="I31" s="17"/>
      <c r="J31" s="17"/>
      <c r="K31" s="17"/>
    </row>
    <row r="32" spans="1:11" hidden="1">
      <c r="A32" s="10" t="s">
        <v>89</v>
      </c>
      <c r="B32" s="10"/>
      <c r="C32" s="10"/>
      <c r="D32" s="10"/>
      <c r="E32" s="10"/>
      <c r="F32" s="10"/>
      <c r="G32" s="17"/>
      <c r="H32" s="17"/>
      <c r="I32" s="17"/>
      <c r="J32" s="17"/>
      <c r="K32" s="17"/>
    </row>
    <row r="33" spans="1:11" hidden="1">
      <c r="A33" s="10" t="s">
        <v>90</v>
      </c>
      <c r="B33" s="10"/>
      <c r="C33" s="10"/>
      <c r="D33" s="10"/>
      <c r="E33" s="10"/>
      <c r="F33" s="10"/>
      <c r="G33" s="17"/>
      <c r="H33" s="17"/>
      <c r="I33" s="17"/>
      <c r="J33" s="17"/>
      <c r="K33" s="17"/>
    </row>
    <row r="34" spans="1:11" hidden="1">
      <c r="A34" s="11" t="s">
        <v>91</v>
      </c>
      <c r="B34" s="11"/>
      <c r="C34" s="11"/>
      <c r="D34" s="11"/>
      <c r="E34" s="11"/>
      <c r="F34" s="11"/>
      <c r="G34" s="17"/>
      <c r="H34" s="17"/>
      <c r="I34" s="17"/>
      <c r="J34" s="17"/>
      <c r="K34" s="17"/>
    </row>
    <row r="35" spans="1:11" hidden="1">
      <c r="A35" s="11" t="s">
        <v>92</v>
      </c>
      <c r="B35" s="11"/>
      <c r="C35" s="11"/>
      <c r="D35" s="11"/>
      <c r="E35" s="11"/>
      <c r="F35" s="11"/>
      <c r="G35" s="17"/>
      <c r="H35" s="17"/>
      <c r="I35" s="17"/>
      <c r="J35" s="17"/>
      <c r="K35" s="17"/>
    </row>
    <row r="36" spans="1:11" hidden="1">
      <c r="A36" s="10" t="s">
        <v>93</v>
      </c>
      <c r="B36" s="57"/>
      <c r="C36" s="57"/>
      <c r="D36" s="57"/>
      <c r="E36" s="57"/>
      <c r="F36" s="57"/>
      <c r="G36" s="17"/>
      <c r="H36" s="17"/>
      <c r="I36" s="17"/>
      <c r="J36" s="17"/>
      <c r="K36" s="17"/>
    </row>
    <row r="37" spans="1:11" hidden="1">
      <c r="A37" s="10" t="s">
        <v>60</v>
      </c>
      <c r="B37" s="57"/>
      <c r="C37" s="57"/>
      <c r="D37" s="57"/>
      <c r="E37" s="57"/>
      <c r="F37" s="57"/>
      <c r="G37" s="17"/>
      <c r="H37" s="17"/>
      <c r="I37" s="17"/>
      <c r="J37" s="17"/>
      <c r="K37" s="17"/>
    </row>
    <row r="38" spans="1:11" hidden="1">
      <c r="A38" s="10" t="s">
        <v>94</v>
      </c>
      <c r="B38" s="57"/>
      <c r="C38" s="57"/>
      <c r="D38" s="57"/>
      <c r="E38" s="57"/>
      <c r="F38" s="57"/>
      <c r="G38" s="17"/>
      <c r="H38" s="17"/>
      <c r="I38" s="17"/>
      <c r="J38" s="17"/>
      <c r="K38" s="17"/>
    </row>
    <row r="39" spans="1:11" hidden="1">
      <c r="A39" s="11" t="s">
        <v>95</v>
      </c>
      <c r="B39" s="4"/>
      <c r="C39" s="4"/>
      <c r="D39" s="4"/>
      <c r="E39" s="4"/>
      <c r="F39" s="4"/>
      <c r="G39" s="17"/>
      <c r="H39" s="17"/>
      <c r="I39" s="17"/>
      <c r="J39" s="17"/>
      <c r="K39" s="17"/>
    </row>
    <row r="40" spans="1:11" hidden="1">
      <c r="A40" s="4" t="s">
        <v>96</v>
      </c>
      <c r="B40" s="4"/>
      <c r="C40" s="4"/>
      <c r="D40" s="4"/>
      <c r="E40" s="4"/>
      <c r="F40" s="4"/>
      <c r="G40" s="17"/>
      <c r="H40" s="17"/>
      <c r="I40" s="17"/>
      <c r="J40" s="17"/>
      <c r="K40" s="17"/>
    </row>
    <row r="41" spans="1:11" hidden="1">
      <c r="A41" s="4" t="s">
        <v>97</v>
      </c>
      <c r="B41" s="4"/>
      <c r="C41" s="4"/>
      <c r="D41" s="4"/>
      <c r="E41" s="4"/>
      <c r="F41" s="4"/>
      <c r="G41" s="17"/>
      <c r="H41" s="17"/>
      <c r="I41" s="17"/>
      <c r="J41" s="17"/>
      <c r="K41" s="17"/>
    </row>
    <row r="42" spans="1:11" hidden="1">
      <c r="A42" s="4" t="s">
        <v>98</v>
      </c>
      <c r="B42" s="4"/>
      <c r="C42" s="4"/>
      <c r="D42" s="4"/>
      <c r="E42" s="4"/>
      <c r="F42" s="4"/>
      <c r="G42" s="17"/>
      <c r="H42" s="17"/>
      <c r="I42" s="17"/>
      <c r="J42" s="17"/>
      <c r="K42" s="17"/>
    </row>
    <row r="43" spans="1:11" hidden="1">
      <c r="A43" s="4" t="s">
        <v>99</v>
      </c>
      <c r="B43" s="4"/>
      <c r="C43" s="4"/>
      <c r="D43" s="4"/>
      <c r="E43" s="4"/>
      <c r="F43" s="4"/>
      <c r="G43" s="17"/>
      <c r="H43" s="17"/>
      <c r="I43" s="17"/>
      <c r="J43" s="17"/>
      <c r="K43" s="17"/>
    </row>
    <row r="44" spans="1:11" hidden="1">
      <c r="A44" s="4" t="s">
        <v>100</v>
      </c>
      <c r="B44" s="4"/>
      <c r="C44" s="4"/>
      <c r="D44" s="4"/>
      <c r="E44" s="4"/>
      <c r="F44" s="4"/>
      <c r="G44" s="17"/>
      <c r="H44" s="17"/>
      <c r="I44" s="17"/>
      <c r="J44" s="17"/>
      <c r="K44" s="17"/>
    </row>
    <row r="45" spans="1:11" hidden="1">
      <c r="A45" s="58" t="s">
        <v>101</v>
      </c>
      <c r="B45" s="57"/>
      <c r="C45" s="57"/>
      <c r="D45" s="57"/>
      <c r="E45" s="57"/>
      <c r="F45" s="57"/>
      <c r="G45" s="17"/>
      <c r="H45" s="17"/>
      <c r="I45" s="17"/>
      <c r="J45" s="17"/>
      <c r="K45" s="17"/>
    </row>
    <row r="46" spans="1:11" hidden="1">
      <c r="A46" s="57" t="s">
        <v>102</v>
      </c>
      <c r="B46" s="57"/>
      <c r="C46" s="57"/>
      <c r="D46" s="57"/>
      <c r="E46" s="57"/>
      <c r="F46" s="57"/>
      <c r="G46" s="17"/>
      <c r="H46" s="17"/>
      <c r="I46" s="17"/>
      <c r="J46" s="17"/>
      <c r="K46" s="17"/>
    </row>
    <row r="47" spans="1:11" hidden="1">
      <c r="A47" s="34">
        <v>-20000</v>
      </c>
      <c r="B47" s="4"/>
      <c r="C47" s="4"/>
      <c r="D47" s="4"/>
      <c r="E47" s="4"/>
      <c r="F47" s="4"/>
      <c r="G47" s="17"/>
      <c r="H47" s="17"/>
      <c r="I47" s="17"/>
      <c r="J47" s="17"/>
      <c r="K47" s="17"/>
    </row>
    <row r="48" spans="1:11" ht="25.5" hidden="1">
      <c r="A48" s="74" t="s">
        <v>103</v>
      </c>
      <c r="B48" s="57"/>
      <c r="C48" s="57"/>
      <c r="D48" s="57"/>
      <c r="E48" s="57"/>
      <c r="F48" s="57"/>
      <c r="G48" s="17"/>
      <c r="H48" s="17"/>
      <c r="I48" s="17"/>
      <c r="J48" s="17"/>
      <c r="K48" s="17"/>
    </row>
    <row r="49" spans="1:11" ht="25.5" hidden="1">
      <c r="A49" s="74" t="s">
        <v>104</v>
      </c>
      <c r="B49" s="57"/>
      <c r="C49" s="57"/>
      <c r="D49" s="57"/>
      <c r="E49" s="57"/>
      <c r="F49" s="57"/>
      <c r="G49" s="17"/>
      <c r="H49" s="17"/>
      <c r="I49" s="17"/>
      <c r="J49" s="17"/>
      <c r="K49" s="17"/>
    </row>
    <row r="50" spans="1:11" ht="25.5" hidden="1">
      <c r="A50" s="75" t="s">
        <v>105</v>
      </c>
      <c r="B50" s="4"/>
      <c r="C50" s="4"/>
      <c r="D50" s="4"/>
      <c r="E50" s="4"/>
      <c r="F50" s="4"/>
      <c r="G50" s="17"/>
      <c r="H50" s="17"/>
      <c r="I50" s="17"/>
      <c r="J50" s="17"/>
      <c r="K50" s="17"/>
    </row>
    <row r="51" spans="1:11" ht="25.5" hidden="1">
      <c r="A51" s="75" t="s">
        <v>106</v>
      </c>
      <c r="B51" s="4"/>
      <c r="C51" s="4"/>
      <c r="D51" s="4"/>
      <c r="E51" s="4"/>
      <c r="F51" s="4"/>
      <c r="G51" s="17"/>
      <c r="H51" s="17"/>
      <c r="I51" s="17"/>
      <c r="J51" s="17"/>
      <c r="K51" s="17"/>
    </row>
    <row r="52" spans="1:11" ht="38.25" hidden="1">
      <c r="A52" s="75" t="s">
        <v>107</v>
      </c>
      <c r="B52" s="67"/>
      <c r="C52" s="67"/>
      <c r="D52" s="67"/>
      <c r="E52" s="11"/>
      <c r="F52" s="11"/>
      <c r="G52" s="17"/>
      <c r="H52" s="17"/>
      <c r="I52" s="17"/>
      <c r="J52" s="17"/>
      <c r="K52" s="17"/>
    </row>
    <row r="53" spans="1:11" hidden="1">
      <c r="A53" s="72" t="s">
        <v>108</v>
      </c>
      <c r="B53" s="66"/>
      <c r="C53" s="66"/>
      <c r="D53" s="66"/>
      <c r="E53" s="10"/>
      <c r="F53" s="10" t="b">
        <v>1</v>
      </c>
      <c r="G53" s="17"/>
      <c r="H53" s="17"/>
      <c r="I53" s="17"/>
      <c r="J53" s="17"/>
      <c r="K53" s="17"/>
    </row>
    <row r="54" spans="1:11" hidden="1">
      <c r="A54" s="73" t="s">
        <v>109</v>
      </c>
      <c r="B54" s="72"/>
      <c r="C54" s="72"/>
      <c r="D54" s="72"/>
      <c r="E54" s="10"/>
      <c r="F54" s="10" t="b">
        <v>0</v>
      </c>
      <c r="G54" s="17"/>
      <c r="H54" s="17"/>
      <c r="I54" s="17"/>
      <c r="J54" s="17"/>
      <c r="K54" s="17"/>
    </row>
    <row r="55" spans="1:11" hidden="1">
      <c r="A55" s="76"/>
      <c r="B55" s="68">
        <f>COUNT(Travel!B12:B20)</f>
        <v>0</v>
      </c>
      <c r="C55" s="68"/>
      <c r="D55" s="68">
        <f>COUNTIF(Travel!D12:D20,"*")</f>
        <v>0</v>
      </c>
      <c r="E55" s="69"/>
      <c r="F55" s="69" t="b">
        <f>MIN(B55,D55)=MAX(B55,D55)</f>
        <v>1</v>
      </c>
      <c r="G55" s="17"/>
      <c r="H55" s="17"/>
      <c r="I55" s="17"/>
      <c r="J55" s="17"/>
      <c r="K55" s="17"/>
    </row>
    <row r="56" spans="1:11" hidden="1">
      <c r="A56" s="76" t="s">
        <v>110</v>
      </c>
      <c r="B56" s="68">
        <f>COUNT(Travel!B25:B105)</f>
        <v>81</v>
      </c>
      <c r="C56" s="68"/>
      <c r="D56" s="68">
        <f>COUNTIF(Travel!D25:D105,"*")</f>
        <v>81</v>
      </c>
      <c r="E56" s="69"/>
      <c r="F56" s="69" t="b">
        <f>MIN(B56,D56)=MAX(B56,D56)</f>
        <v>1</v>
      </c>
    </row>
    <row r="57" spans="1:11" hidden="1">
      <c r="A57" s="77"/>
      <c r="B57" s="68">
        <f>COUNT(Travel!B111:B134)</f>
        <v>24</v>
      </c>
      <c r="C57" s="68"/>
      <c r="D57" s="68">
        <f>COUNTIF(Travel!D111:D134,"*")</f>
        <v>24</v>
      </c>
      <c r="E57" s="69"/>
      <c r="F57" s="69" t="b">
        <f>MIN(B57,D57)=MAX(B57,D57)</f>
        <v>1</v>
      </c>
    </row>
    <row r="58" spans="1:11" hidden="1">
      <c r="A58" s="78" t="s">
        <v>111</v>
      </c>
      <c r="B58" s="70">
        <f>COUNT(Hospitality!B11:B23)</f>
        <v>13</v>
      </c>
      <c r="C58" s="70"/>
      <c r="D58" s="70">
        <f>COUNTIF(Hospitality!D11:D23,"*")</f>
        <v>13</v>
      </c>
      <c r="E58" s="71"/>
      <c r="F58" s="71" t="b">
        <f>MIN(B58,D58)=MAX(B58,D58)</f>
        <v>1</v>
      </c>
    </row>
    <row r="59" spans="1:11" hidden="1">
      <c r="A59" s="79" t="s">
        <v>112</v>
      </c>
      <c r="B59" s="69">
        <f>COUNT('All other expenses'!B11:B44)</f>
        <v>32</v>
      </c>
      <c r="C59" s="69"/>
      <c r="D59" s="69">
        <f>COUNTIF('All other expenses'!D11:D44,"*")</f>
        <v>33</v>
      </c>
      <c r="E59" s="69"/>
      <c r="F59" s="69" t="b">
        <f>MIN(B59,D59)=MAX(B59,D59)</f>
        <v>0</v>
      </c>
    </row>
    <row r="60" spans="1:11" hidden="1">
      <c r="A60" s="78" t="s">
        <v>113</v>
      </c>
      <c r="B60" s="70">
        <f>COUNTIF('Gifts and benefits'!B11:B15,"*")</f>
        <v>5</v>
      </c>
      <c r="C60" s="70">
        <f>COUNTIF('Gifts and benefits'!C11:C15,"*")</f>
        <v>5</v>
      </c>
      <c r="D60" s="70"/>
      <c r="E60" s="70">
        <f>COUNTA('Gifts and benefits'!E11:E15)</f>
        <v>5</v>
      </c>
      <c r="F60" s="71" t="b">
        <f>MIN(B60,C60,E60)=MAX(B60,C60,E60)</f>
        <v>1</v>
      </c>
    </row>
    <row r="61" spans="1:11"/>
    <row r="65" customFormat="1" hidden="1"/>
    <row r="66" customFormat="1" hidden="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0"/>
  <sheetViews>
    <sheetView topLeftCell="A110" zoomScaleNormal="100" workbookViewId="0">
      <selection activeCell="A138" sqref="A138:XFD145"/>
    </sheetView>
  </sheetViews>
  <sheetFormatPr defaultColWidth="0" defaultRowHeight="12.75" zeroHeight="1"/>
  <cols>
    <col min="1" max="1" width="35.7109375" customWidth="1"/>
    <col min="2" max="2" width="14.28515625" style="118"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245" t="s">
        <v>114</v>
      </c>
      <c r="B1" s="245"/>
      <c r="C1" s="245"/>
      <c r="D1" s="245"/>
      <c r="E1" s="245"/>
      <c r="F1" s="17"/>
    </row>
    <row r="2" spans="1:6" ht="21" customHeight="1">
      <c r="A2" s="3" t="s">
        <v>115</v>
      </c>
      <c r="B2" s="243" t="str">
        <f>'Summary and sign-off'!B2:F2</f>
        <v>Te Arawhiti</v>
      </c>
      <c r="C2" s="243"/>
      <c r="D2" s="243"/>
      <c r="E2" s="243"/>
      <c r="F2" s="17"/>
    </row>
    <row r="3" spans="1:6" ht="31.5">
      <c r="A3" s="3" t="s">
        <v>116</v>
      </c>
      <c r="B3" s="243" t="str">
        <f>'Summary and sign-off'!B3:F3</f>
        <v>Lil Anderson</v>
      </c>
      <c r="C3" s="243"/>
      <c r="D3" s="243"/>
      <c r="E3" s="243"/>
      <c r="F3" s="17"/>
    </row>
    <row r="4" spans="1:6" ht="21" customHeight="1">
      <c r="A4" s="3" t="s">
        <v>117</v>
      </c>
      <c r="B4" s="243">
        <f>'Summary and sign-off'!B4:F4</f>
        <v>45108</v>
      </c>
      <c r="C4" s="243"/>
      <c r="D4" s="243"/>
      <c r="E4" s="243"/>
      <c r="F4" s="17"/>
    </row>
    <row r="5" spans="1:6" ht="21" customHeight="1">
      <c r="A5" s="3" t="s">
        <v>118</v>
      </c>
      <c r="B5" s="243">
        <f>'Summary and sign-off'!B5:F5</f>
        <v>45473</v>
      </c>
      <c r="C5" s="243"/>
      <c r="D5" s="243"/>
      <c r="E5" s="243"/>
      <c r="F5" s="17"/>
    </row>
    <row r="6" spans="1:6" ht="21" customHeight="1">
      <c r="A6" s="3" t="s">
        <v>119</v>
      </c>
      <c r="B6" s="238" t="s">
        <v>85</v>
      </c>
      <c r="C6" s="238"/>
      <c r="D6" s="238"/>
      <c r="E6" s="238"/>
      <c r="F6" s="17"/>
    </row>
    <row r="7" spans="1:6" ht="21" customHeight="1">
      <c r="A7" s="3" t="s">
        <v>58</v>
      </c>
      <c r="B7" s="238" t="s">
        <v>87</v>
      </c>
      <c r="C7" s="238"/>
      <c r="D7" s="238"/>
      <c r="E7" s="238"/>
      <c r="F7" s="17"/>
    </row>
    <row r="8" spans="1:6" ht="36" customHeight="1">
      <c r="A8" s="247" t="s">
        <v>120</v>
      </c>
      <c r="B8" s="248"/>
      <c r="C8" s="248"/>
      <c r="D8" s="248"/>
      <c r="E8" s="248"/>
      <c r="F8" s="19"/>
    </row>
    <row r="9" spans="1:6" ht="36" customHeight="1">
      <c r="A9" s="249" t="s">
        <v>121</v>
      </c>
      <c r="B9" s="250"/>
      <c r="C9" s="250"/>
      <c r="D9" s="250"/>
      <c r="E9" s="250"/>
      <c r="F9" s="19"/>
    </row>
    <row r="10" spans="1:6" ht="24.75" customHeight="1">
      <c r="A10" s="253" t="s">
        <v>122</v>
      </c>
      <c r="B10" s="254"/>
      <c r="C10" s="253"/>
      <c r="D10" s="253"/>
      <c r="E10" s="253"/>
      <c r="F10" s="27"/>
    </row>
    <row r="11" spans="1:6" ht="28.5" customHeight="1">
      <c r="A11" s="23" t="s">
        <v>123</v>
      </c>
      <c r="B11" s="109" t="s">
        <v>124</v>
      </c>
      <c r="C11" s="23" t="s">
        <v>125</v>
      </c>
      <c r="D11" s="23" t="s">
        <v>126</v>
      </c>
      <c r="E11" s="23" t="s">
        <v>127</v>
      </c>
      <c r="F11" s="28"/>
    </row>
    <row r="12" spans="1:6" s="2" customFormat="1">
      <c r="A12" s="94"/>
      <c r="B12" s="111"/>
      <c r="C12" s="95"/>
      <c r="D12" s="95"/>
      <c r="E12" s="96"/>
      <c r="F12" s="1"/>
    </row>
    <row r="13" spans="1:6" s="2" customFormat="1">
      <c r="A13" s="94"/>
      <c r="B13" s="111"/>
      <c r="C13" s="95"/>
      <c r="D13" s="95"/>
      <c r="E13" s="96"/>
      <c r="F13" s="1"/>
    </row>
    <row r="14" spans="1:6" s="2" customFormat="1">
      <c r="A14" s="94"/>
      <c r="B14" s="111"/>
      <c r="C14" s="95"/>
      <c r="D14" s="95"/>
      <c r="E14" s="96"/>
      <c r="F14" s="1"/>
    </row>
    <row r="15" spans="1:6" s="2" customFormat="1">
      <c r="A15" s="94"/>
      <c r="B15" s="111"/>
      <c r="C15" s="95"/>
      <c r="D15" s="95"/>
      <c r="E15" s="96"/>
      <c r="F15" s="1"/>
    </row>
    <row r="16" spans="1:6" s="2" customFormat="1">
      <c r="A16" s="94"/>
      <c r="B16" s="111"/>
      <c r="C16" s="95"/>
      <c r="D16" s="95"/>
      <c r="E16" s="96"/>
      <c r="F16" s="1"/>
    </row>
    <row r="17" spans="1:6" s="2" customFormat="1">
      <c r="A17" s="94"/>
      <c r="B17" s="111"/>
      <c r="C17" s="95"/>
      <c r="D17" s="95"/>
      <c r="E17" s="96"/>
      <c r="F17" s="1"/>
    </row>
    <row r="18" spans="1:6" s="2" customFormat="1" ht="12.75" customHeight="1">
      <c r="A18" s="94"/>
      <c r="B18" s="111"/>
      <c r="C18" s="95"/>
      <c r="D18" s="95"/>
      <c r="E18" s="96"/>
      <c r="F18" s="1"/>
    </row>
    <row r="19" spans="1:6" s="2" customFormat="1">
      <c r="A19" s="97"/>
      <c r="B19" s="111"/>
      <c r="C19" s="95"/>
      <c r="D19" s="95"/>
      <c r="E19" s="96"/>
      <c r="F19" s="1"/>
    </row>
    <row r="20" spans="1:6" s="2" customFormat="1">
      <c r="A20" s="97"/>
      <c r="B20" s="111"/>
      <c r="C20" s="95"/>
      <c r="D20" s="95"/>
      <c r="E20" s="96"/>
      <c r="F20" s="1"/>
    </row>
    <row r="21" spans="1:6" ht="19.5" customHeight="1">
      <c r="A21" s="65" t="s">
        <v>128</v>
      </c>
      <c r="B21" s="115">
        <f>SUM(B12:B20)</f>
        <v>0</v>
      </c>
      <c r="C21" s="101" t="str">
        <f>IF(SUBTOTAL(3,B12:B20)=SUBTOTAL(103,B12:B20),'Summary and sign-off'!$A$48,'Summary and sign-off'!$A$49)</f>
        <v>Check - there are no hidden rows with data</v>
      </c>
      <c r="D21" s="251" t="str">
        <f>IF('Summary and sign-off'!F55='Summary and sign-off'!F54,'Summary and sign-off'!A51,'Summary and sign-off'!A50)</f>
        <v>Check - each entry provides sufficient information</v>
      </c>
      <c r="E21" s="251"/>
      <c r="F21" s="17"/>
    </row>
    <row r="22" spans="1:6" ht="10.5" customHeight="1">
      <c r="A22" s="17"/>
      <c r="B22" s="116"/>
      <c r="C22" s="17"/>
      <c r="D22" s="17"/>
      <c r="E22" s="17"/>
      <c r="F22" s="17"/>
    </row>
    <row r="23" spans="1:6" ht="24.75" customHeight="1">
      <c r="A23" s="246" t="s">
        <v>129</v>
      </c>
      <c r="B23" s="246"/>
      <c r="C23" s="246"/>
      <c r="D23" s="246"/>
      <c r="E23" s="246"/>
      <c r="F23" s="27"/>
    </row>
    <row r="24" spans="1:6" ht="32.450000000000003" customHeight="1">
      <c r="A24" s="120" t="s">
        <v>123</v>
      </c>
      <c r="B24" s="121" t="s">
        <v>65</v>
      </c>
      <c r="C24" s="120" t="s">
        <v>130</v>
      </c>
      <c r="D24" s="120" t="s">
        <v>131</v>
      </c>
      <c r="E24" s="120" t="s">
        <v>127</v>
      </c>
      <c r="F24" s="28"/>
    </row>
    <row r="25" spans="1:6" s="2" customFormat="1" ht="15">
      <c r="A25" s="160">
        <v>45115</v>
      </c>
      <c r="B25" s="161">
        <v>7</v>
      </c>
      <c r="C25" s="162" t="s">
        <v>132</v>
      </c>
      <c r="D25" s="162" t="s">
        <v>133</v>
      </c>
      <c r="E25" s="162" t="s">
        <v>134</v>
      </c>
      <c r="F25" s="1"/>
    </row>
    <row r="26" spans="1:6" s="2" customFormat="1" ht="15">
      <c r="A26" s="160">
        <v>45115</v>
      </c>
      <c r="B26" s="161">
        <v>160.87</v>
      </c>
      <c r="C26" s="162" t="s">
        <v>132</v>
      </c>
      <c r="D26" s="162" t="s">
        <v>135</v>
      </c>
      <c r="E26" s="162" t="s">
        <v>134</v>
      </c>
      <c r="F26" s="1"/>
    </row>
    <row r="27" spans="1:6" s="2" customFormat="1" ht="15">
      <c r="A27" s="160">
        <v>45122</v>
      </c>
      <c r="B27" s="161">
        <v>14</v>
      </c>
      <c r="C27" s="162" t="s">
        <v>132</v>
      </c>
      <c r="D27" s="162" t="s">
        <v>133</v>
      </c>
      <c r="E27" s="162" t="s">
        <v>134</v>
      </c>
      <c r="F27" s="1"/>
    </row>
    <row r="28" spans="1:6" s="2" customFormat="1" ht="15">
      <c r="A28" s="160">
        <v>45122</v>
      </c>
      <c r="B28" s="161">
        <v>102.61</v>
      </c>
      <c r="C28" s="162" t="s">
        <v>132</v>
      </c>
      <c r="D28" s="162" t="s">
        <v>136</v>
      </c>
      <c r="E28" s="162" t="s">
        <v>134</v>
      </c>
      <c r="F28" s="1"/>
    </row>
    <row r="29" spans="1:6" s="2" customFormat="1" ht="15">
      <c r="A29" s="160">
        <v>45122</v>
      </c>
      <c r="B29" s="161">
        <v>373.92</v>
      </c>
      <c r="C29" s="162" t="s">
        <v>132</v>
      </c>
      <c r="D29" s="162" t="s">
        <v>135</v>
      </c>
      <c r="E29" s="162" t="s">
        <v>134</v>
      </c>
      <c r="F29" s="1"/>
    </row>
    <row r="30" spans="1:6" s="2" customFormat="1" ht="15">
      <c r="A30" s="160">
        <v>45129</v>
      </c>
      <c r="B30" s="161">
        <v>7</v>
      </c>
      <c r="C30" s="162" t="s">
        <v>132</v>
      </c>
      <c r="D30" s="162" t="s">
        <v>133</v>
      </c>
      <c r="E30" s="162" t="s">
        <v>134</v>
      </c>
      <c r="F30" s="1"/>
    </row>
    <row r="31" spans="1:6" s="2" customFormat="1" ht="15">
      <c r="A31" s="160">
        <v>45129</v>
      </c>
      <c r="B31" s="161">
        <v>573.91</v>
      </c>
      <c r="C31" s="162" t="s">
        <v>132</v>
      </c>
      <c r="D31" s="162" t="s">
        <v>136</v>
      </c>
      <c r="E31" s="162" t="s">
        <v>134</v>
      </c>
      <c r="F31" s="1"/>
    </row>
    <row r="32" spans="1:6" s="2" customFormat="1" ht="15">
      <c r="A32" s="160">
        <v>45134</v>
      </c>
      <c r="B32" s="161">
        <v>199.13</v>
      </c>
      <c r="C32" s="162" t="s">
        <v>132</v>
      </c>
      <c r="D32" s="162" t="s">
        <v>135</v>
      </c>
      <c r="E32" s="162" t="s">
        <v>134</v>
      </c>
      <c r="F32" s="1"/>
    </row>
    <row r="33" spans="1:6" s="2" customFormat="1" ht="15">
      <c r="A33" s="160">
        <v>45146</v>
      </c>
      <c r="B33" s="161">
        <v>404.35</v>
      </c>
      <c r="C33" s="162" t="s">
        <v>137</v>
      </c>
      <c r="D33" s="162" t="s">
        <v>135</v>
      </c>
      <c r="E33" s="162" t="s">
        <v>138</v>
      </c>
      <c r="F33" s="1"/>
    </row>
    <row r="34" spans="1:6" s="2" customFormat="1" ht="15">
      <c r="A34" s="160">
        <v>45184</v>
      </c>
      <c r="B34" s="161">
        <v>35.51</v>
      </c>
      <c r="C34" s="162" t="s">
        <v>139</v>
      </c>
      <c r="D34" s="162" t="s">
        <v>133</v>
      </c>
      <c r="E34" s="162" t="s">
        <v>134</v>
      </c>
      <c r="F34" s="1"/>
    </row>
    <row r="35" spans="1:6" s="2" customFormat="1" ht="15">
      <c r="A35" s="160">
        <v>45190</v>
      </c>
      <c r="B35" s="161">
        <v>89.5</v>
      </c>
      <c r="C35" s="162" t="s">
        <v>139</v>
      </c>
      <c r="D35" s="162" t="s">
        <v>140</v>
      </c>
      <c r="E35" s="162" t="s">
        <v>134</v>
      </c>
      <c r="F35" s="1"/>
    </row>
    <row r="36" spans="1:6" s="2" customFormat="1" ht="15">
      <c r="A36" s="160">
        <v>45190</v>
      </c>
      <c r="B36" s="161">
        <v>46.96</v>
      </c>
      <c r="C36" s="162" t="s">
        <v>139</v>
      </c>
      <c r="D36" s="162" t="s">
        <v>141</v>
      </c>
      <c r="E36" s="162" t="s">
        <v>134</v>
      </c>
      <c r="F36" s="1"/>
    </row>
    <row r="37" spans="1:6" s="2" customFormat="1" ht="34.5" customHeight="1">
      <c r="A37" s="160">
        <v>45190</v>
      </c>
      <c r="B37" s="161">
        <v>182.61</v>
      </c>
      <c r="C37" s="162" t="s">
        <v>142</v>
      </c>
      <c r="D37" s="162" t="s">
        <v>135</v>
      </c>
      <c r="E37" s="162" t="s">
        <v>143</v>
      </c>
      <c r="F37" s="1"/>
    </row>
    <row r="38" spans="1:6" s="2" customFormat="1" ht="15">
      <c r="A38" s="160">
        <v>45190</v>
      </c>
      <c r="B38" s="161">
        <v>112.07</v>
      </c>
      <c r="C38" s="162" t="s">
        <v>139</v>
      </c>
      <c r="D38" s="162" t="s">
        <v>144</v>
      </c>
      <c r="E38" s="162" t="s">
        <v>134</v>
      </c>
      <c r="F38" s="1"/>
    </row>
    <row r="39" spans="1:6" s="105" customFormat="1" ht="29.25" customHeight="1">
      <c r="A39" s="163">
        <v>45207</v>
      </c>
      <c r="B39" s="164">
        <v>7</v>
      </c>
      <c r="C39" s="162" t="s">
        <v>145</v>
      </c>
      <c r="D39" s="162" t="s">
        <v>133</v>
      </c>
      <c r="E39" s="162" t="s">
        <v>146</v>
      </c>
    </row>
    <row r="40" spans="1:6" s="106" customFormat="1" ht="35.25" customHeight="1">
      <c r="A40" s="163">
        <v>45221</v>
      </c>
      <c r="B40" s="161">
        <v>202.61</v>
      </c>
      <c r="C40" s="162" t="s">
        <v>145</v>
      </c>
      <c r="D40" s="162" t="s">
        <v>136</v>
      </c>
      <c r="E40" s="162" t="s">
        <v>146</v>
      </c>
    </row>
    <row r="41" spans="1:6" s="105" customFormat="1" ht="15">
      <c r="A41" s="163">
        <v>45221</v>
      </c>
      <c r="B41" s="161">
        <v>21.74</v>
      </c>
      <c r="C41" s="162" t="s">
        <v>145</v>
      </c>
      <c r="D41" s="162" t="s">
        <v>147</v>
      </c>
      <c r="E41" s="162" t="s">
        <v>146</v>
      </c>
    </row>
    <row r="42" spans="1:6" s="105" customFormat="1" ht="15">
      <c r="A42" s="163">
        <v>45221</v>
      </c>
      <c r="B42" s="161">
        <v>7</v>
      </c>
      <c r="C42" s="162" t="s">
        <v>145</v>
      </c>
      <c r="D42" s="162" t="s">
        <v>133</v>
      </c>
      <c r="E42" s="162" t="s">
        <v>146</v>
      </c>
    </row>
    <row r="43" spans="1:6" s="105" customFormat="1" ht="15">
      <c r="A43" s="163">
        <v>45221</v>
      </c>
      <c r="B43" s="161">
        <v>400</v>
      </c>
      <c r="C43" s="162" t="s">
        <v>145</v>
      </c>
      <c r="D43" s="162" t="s">
        <v>135</v>
      </c>
      <c r="E43" s="162" t="s">
        <v>146</v>
      </c>
    </row>
    <row r="44" spans="1:6" s="105" customFormat="1" ht="15">
      <c r="A44" s="163">
        <v>45232</v>
      </c>
      <c r="B44" s="161">
        <v>39.14</v>
      </c>
      <c r="C44" s="162" t="s">
        <v>148</v>
      </c>
      <c r="D44" s="162" t="s">
        <v>140</v>
      </c>
      <c r="E44" s="162" t="s">
        <v>146</v>
      </c>
    </row>
    <row r="45" spans="1:6" s="105" customFormat="1" ht="15">
      <c r="A45" s="163">
        <v>45232</v>
      </c>
      <c r="B45" s="161">
        <v>57.48</v>
      </c>
      <c r="C45" s="162" t="s">
        <v>148</v>
      </c>
      <c r="D45" s="162" t="s">
        <v>149</v>
      </c>
      <c r="E45" s="162" t="s">
        <v>146</v>
      </c>
    </row>
    <row r="46" spans="1:6" s="105" customFormat="1" ht="15">
      <c r="A46" s="163">
        <v>45245</v>
      </c>
      <c r="B46" s="161">
        <v>15</v>
      </c>
      <c r="C46" s="162" t="s">
        <v>148</v>
      </c>
      <c r="D46" s="162" t="s">
        <v>133</v>
      </c>
      <c r="E46" s="162" t="s">
        <v>146</v>
      </c>
    </row>
    <row r="47" spans="1:6" s="105" customFormat="1" ht="15">
      <c r="A47" s="163">
        <v>45252</v>
      </c>
      <c r="B47" s="161">
        <v>22</v>
      </c>
      <c r="C47" s="162" t="s">
        <v>148</v>
      </c>
      <c r="D47" s="162" t="s">
        <v>133</v>
      </c>
      <c r="E47" s="162" t="s">
        <v>146</v>
      </c>
    </row>
    <row r="48" spans="1:6" s="105" customFormat="1" ht="15">
      <c r="A48" s="163">
        <v>45254</v>
      </c>
      <c r="B48" s="161">
        <v>4</v>
      </c>
      <c r="C48" s="162" t="s">
        <v>148</v>
      </c>
      <c r="D48" s="162" t="s">
        <v>136</v>
      </c>
      <c r="E48" s="162" t="s">
        <v>146</v>
      </c>
    </row>
    <row r="49" spans="1:13" s="105" customFormat="1" ht="15">
      <c r="A49" s="163">
        <v>45254</v>
      </c>
      <c r="B49" s="161">
        <v>40.57</v>
      </c>
      <c r="C49" s="162" t="s">
        <v>148</v>
      </c>
      <c r="D49" s="162" t="s">
        <v>150</v>
      </c>
      <c r="E49" s="162" t="s">
        <v>146</v>
      </c>
    </row>
    <row r="50" spans="1:13" s="105" customFormat="1" ht="15">
      <c r="A50" s="165">
        <v>45322</v>
      </c>
      <c r="B50" s="166">
        <v>554.67999999999995</v>
      </c>
      <c r="C50" s="167" t="s">
        <v>151</v>
      </c>
      <c r="D50" s="162" t="s">
        <v>135</v>
      </c>
      <c r="E50" s="162" t="s">
        <v>152</v>
      </c>
    </row>
    <row r="51" spans="1:13" s="105" customFormat="1" ht="15">
      <c r="A51" s="165">
        <v>45322</v>
      </c>
      <c r="B51" s="166">
        <v>71.3</v>
      </c>
      <c r="C51" s="167" t="s">
        <v>151</v>
      </c>
      <c r="D51" s="162" t="s">
        <v>140</v>
      </c>
      <c r="E51" s="162" t="s">
        <v>152</v>
      </c>
    </row>
    <row r="52" spans="1:13" s="105" customFormat="1" ht="15">
      <c r="A52" s="165">
        <v>45322</v>
      </c>
      <c r="B52" s="166">
        <v>65.959999999999994</v>
      </c>
      <c r="C52" s="167" t="s">
        <v>151</v>
      </c>
      <c r="D52" s="162" t="s">
        <v>140</v>
      </c>
      <c r="E52" s="162" t="s">
        <v>152</v>
      </c>
    </row>
    <row r="53" spans="1:13" s="105" customFormat="1" ht="15">
      <c r="A53" s="165">
        <v>45322</v>
      </c>
      <c r="B53" s="166">
        <v>91.46</v>
      </c>
      <c r="C53" s="167" t="s">
        <v>151</v>
      </c>
      <c r="D53" s="162" t="s">
        <v>153</v>
      </c>
      <c r="E53" s="162" t="s">
        <v>152</v>
      </c>
    </row>
    <row r="54" spans="1:13" s="105" customFormat="1" ht="15">
      <c r="A54" s="165">
        <v>45322</v>
      </c>
      <c r="B54" s="166">
        <v>51.7</v>
      </c>
      <c r="C54" s="167" t="s">
        <v>151</v>
      </c>
      <c r="D54" s="162" t="s">
        <v>140</v>
      </c>
      <c r="E54" s="162" t="s">
        <v>152</v>
      </c>
    </row>
    <row r="55" spans="1:13" s="105" customFormat="1" ht="15">
      <c r="A55" s="168">
        <v>45322</v>
      </c>
      <c r="B55" s="169">
        <v>31.46</v>
      </c>
      <c r="C55" s="167" t="s">
        <v>151</v>
      </c>
      <c r="D55" s="162" t="s">
        <v>154</v>
      </c>
      <c r="E55" s="162" t="s">
        <v>152</v>
      </c>
      <c r="F55" s="1"/>
      <c r="G55" s="2"/>
      <c r="H55" s="2"/>
      <c r="I55" s="2"/>
      <c r="J55" s="2"/>
      <c r="K55" s="2"/>
      <c r="L55" s="2"/>
      <c r="M55" s="2"/>
    </row>
    <row r="56" spans="1:13" s="105" customFormat="1" ht="15">
      <c r="A56" s="171" t="s">
        <v>155</v>
      </c>
      <c r="B56" s="166">
        <v>290.26</v>
      </c>
      <c r="C56" s="167" t="s">
        <v>156</v>
      </c>
      <c r="D56" s="172" t="s">
        <v>157</v>
      </c>
      <c r="E56" s="162" t="s">
        <v>143</v>
      </c>
    </row>
    <row r="57" spans="1:13" s="105" customFormat="1" ht="15">
      <c r="A57" s="173" t="s">
        <v>155</v>
      </c>
      <c r="B57" s="169">
        <v>332</v>
      </c>
      <c r="C57" s="167" t="s">
        <v>156</v>
      </c>
      <c r="D57" s="172" t="s">
        <v>157</v>
      </c>
      <c r="E57" s="162" t="s">
        <v>158</v>
      </c>
    </row>
    <row r="58" spans="1:13" s="105" customFormat="1" ht="15">
      <c r="A58" s="173" t="s">
        <v>159</v>
      </c>
      <c r="B58" s="166">
        <v>7</v>
      </c>
      <c r="C58" s="167" t="s">
        <v>156</v>
      </c>
      <c r="D58" s="172" t="s">
        <v>133</v>
      </c>
      <c r="E58" s="162" t="s">
        <v>143</v>
      </c>
    </row>
    <row r="59" spans="1:13" s="105" customFormat="1" ht="15">
      <c r="A59" s="173" t="s">
        <v>159</v>
      </c>
      <c r="B59" s="169">
        <v>7</v>
      </c>
      <c r="C59" s="167" t="s">
        <v>156</v>
      </c>
      <c r="D59" s="172" t="s">
        <v>133</v>
      </c>
      <c r="E59" s="162" t="s">
        <v>143</v>
      </c>
    </row>
    <row r="60" spans="1:13" s="105" customFormat="1" ht="15">
      <c r="A60" s="173" t="s">
        <v>159</v>
      </c>
      <c r="B60" s="166">
        <v>153.04</v>
      </c>
      <c r="C60" s="167" t="s">
        <v>156</v>
      </c>
      <c r="D60" s="172" t="s">
        <v>136</v>
      </c>
      <c r="E60" s="162" t="s">
        <v>143</v>
      </c>
    </row>
    <row r="61" spans="1:13" s="105" customFormat="1" ht="15">
      <c r="A61" s="173" t="s">
        <v>159</v>
      </c>
      <c r="B61" s="169">
        <v>173.91</v>
      </c>
      <c r="C61" s="167" t="s">
        <v>156</v>
      </c>
      <c r="D61" s="172" t="s">
        <v>136</v>
      </c>
      <c r="E61" s="162" t="s">
        <v>143</v>
      </c>
    </row>
    <row r="62" spans="1:13" s="105" customFormat="1" ht="15">
      <c r="A62" s="173" t="s">
        <v>160</v>
      </c>
      <c r="B62" s="166">
        <v>63.91</v>
      </c>
      <c r="C62" s="167" t="s">
        <v>156</v>
      </c>
      <c r="D62" s="172" t="s">
        <v>153</v>
      </c>
      <c r="E62" s="162" t="s">
        <v>161</v>
      </c>
    </row>
    <row r="63" spans="1:13" s="105" customFormat="1" ht="15">
      <c r="A63" s="173" t="s">
        <v>160</v>
      </c>
      <c r="B63" s="166">
        <v>90.91</v>
      </c>
      <c r="C63" s="167" t="s">
        <v>156</v>
      </c>
      <c r="D63" s="172" t="s">
        <v>153</v>
      </c>
      <c r="E63" s="162" t="s">
        <v>143</v>
      </c>
    </row>
    <row r="64" spans="1:13" s="105" customFormat="1" ht="15">
      <c r="A64" s="173" t="s">
        <v>160</v>
      </c>
      <c r="B64" s="166">
        <v>16.510000000000002</v>
      </c>
      <c r="C64" s="167" t="s">
        <v>156</v>
      </c>
      <c r="D64" s="172" t="s">
        <v>136</v>
      </c>
      <c r="E64" s="162" t="s">
        <v>143</v>
      </c>
    </row>
    <row r="65" spans="1:6" s="105" customFormat="1" ht="15">
      <c r="A65" s="173" t="s">
        <v>160</v>
      </c>
      <c r="B65" s="166">
        <v>31.46</v>
      </c>
      <c r="C65" s="167" t="s">
        <v>156</v>
      </c>
      <c r="D65" s="172" t="s">
        <v>140</v>
      </c>
      <c r="E65" s="162" t="s">
        <v>162</v>
      </c>
    </row>
    <row r="66" spans="1:6" s="105" customFormat="1" ht="17.25" customHeight="1">
      <c r="A66" s="173" t="s">
        <v>160</v>
      </c>
      <c r="B66" s="166">
        <v>43.44</v>
      </c>
      <c r="C66" s="167" t="s">
        <v>156</v>
      </c>
      <c r="D66" s="172" t="s">
        <v>163</v>
      </c>
      <c r="E66" s="162" t="s">
        <v>164</v>
      </c>
    </row>
    <row r="67" spans="1:6" s="105" customFormat="1" ht="15">
      <c r="A67" s="173" t="s">
        <v>160</v>
      </c>
      <c r="B67" s="169">
        <v>38.78</v>
      </c>
      <c r="C67" s="167" t="s">
        <v>156</v>
      </c>
      <c r="D67" s="176" t="s">
        <v>163</v>
      </c>
      <c r="E67" s="162" t="s">
        <v>164</v>
      </c>
    </row>
    <row r="68" spans="1:6" s="105" customFormat="1" ht="15">
      <c r="A68" s="173" t="s">
        <v>165</v>
      </c>
      <c r="B68" s="177">
        <v>35.06</v>
      </c>
      <c r="C68" s="170" t="s">
        <v>166</v>
      </c>
      <c r="D68" s="170" t="s">
        <v>167</v>
      </c>
      <c r="E68" s="172" t="s">
        <v>146</v>
      </c>
    </row>
    <row r="69" spans="1:6" s="105" customFormat="1" ht="15">
      <c r="A69" s="173" t="s">
        <v>168</v>
      </c>
      <c r="B69" s="169">
        <v>91.46</v>
      </c>
      <c r="C69" s="170" t="s">
        <v>151</v>
      </c>
      <c r="D69" s="167" t="s">
        <v>153</v>
      </c>
      <c r="E69" s="172" t="s">
        <v>158</v>
      </c>
      <c r="F69" s="105" t="s">
        <v>169</v>
      </c>
    </row>
    <row r="70" spans="1:6" s="105" customFormat="1" ht="15">
      <c r="A70" s="173" t="s">
        <v>168</v>
      </c>
      <c r="B70" s="169">
        <v>94.79</v>
      </c>
      <c r="C70" s="170" t="s">
        <v>151</v>
      </c>
      <c r="D70" s="175" t="s">
        <v>153</v>
      </c>
      <c r="E70" s="176" t="s">
        <v>158</v>
      </c>
    </row>
    <row r="71" spans="1:6" s="105" customFormat="1" ht="15">
      <c r="A71" s="173" t="s">
        <v>168</v>
      </c>
      <c r="B71" s="169">
        <v>51.7</v>
      </c>
      <c r="C71" s="170" t="s">
        <v>151</v>
      </c>
      <c r="D71" s="167" t="s">
        <v>170</v>
      </c>
      <c r="E71" s="162" t="s">
        <v>152</v>
      </c>
    </row>
    <row r="72" spans="1:6" s="105" customFormat="1" ht="15">
      <c r="A72" s="178" t="s">
        <v>171</v>
      </c>
      <c r="B72" s="166">
        <v>59.51</v>
      </c>
      <c r="C72" s="167" t="s">
        <v>166</v>
      </c>
      <c r="D72" s="179" t="s">
        <v>153</v>
      </c>
      <c r="E72" s="204" t="s">
        <v>158</v>
      </c>
    </row>
    <row r="73" spans="1:6" s="105" customFormat="1" ht="15">
      <c r="A73" s="178" t="s">
        <v>172</v>
      </c>
      <c r="B73" s="169">
        <v>49.9</v>
      </c>
      <c r="C73" s="167" t="s">
        <v>166</v>
      </c>
      <c r="D73" s="172" t="s">
        <v>153</v>
      </c>
      <c r="E73" s="162" t="s">
        <v>146</v>
      </c>
    </row>
    <row r="74" spans="1:6" s="105" customFormat="1" ht="15">
      <c r="A74" s="180">
        <v>45358</v>
      </c>
      <c r="B74" s="166">
        <v>142.61000000000001</v>
      </c>
      <c r="C74" s="174" t="s">
        <v>156</v>
      </c>
      <c r="D74" s="172" t="s">
        <v>173</v>
      </c>
      <c r="E74" s="162" t="s">
        <v>174</v>
      </c>
    </row>
    <row r="75" spans="1:6" s="105" customFormat="1" ht="15">
      <c r="A75" s="180">
        <v>45358</v>
      </c>
      <c r="B75" s="169">
        <v>170.69</v>
      </c>
      <c r="C75" s="174" t="s">
        <v>156</v>
      </c>
      <c r="D75" s="172" t="s">
        <v>173</v>
      </c>
      <c r="E75" s="162" t="s">
        <v>175</v>
      </c>
    </row>
    <row r="76" spans="1:6" s="105" customFormat="1" ht="15">
      <c r="A76" s="180">
        <v>45366</v>
      </c>
      <c r="B76" s="166">
        <v>476</v>
      </c>
      <c r="C76" s="174" t="s">
        <v>176</v>
      </c>
      <c r="D76" s="172" t="s">
        <v>135</v>
      </c>
      <c r="E76" s="162" t="s">
        <v>143</v>
      </c>
    </row>
    <row r="77" spans="1:6" s="105" customFormat="1" ht="15">
      <c r="A77" s="180">
        <v>45366</v>
      </c>
      <c r="B77" s="166">
        <v>234.78</v>
      </c>
      <c r="C77" s="174" t="s">
        <v>176</v>
      </c>
      <c r="D77" s="172" t="s">
        <v>177</v>
      </c>
      <c r="E77" s="162" t="s">
        <v>143</v>
      </c>
    </row>
    <row r="78" spans="1:6" s="105" customFormat="1" ht="15">
      <c r="A78" s="180">
        <v>45366</v>
      </c>
      <c r="B78" s="166">
        <v>15</v>
      </c>
      <c r="C78" s="174" t="s">
        <v>176</v>
      </c>
      <c r="D78" s="172" t="s">
        <v>133</v>
      </c>
      <c r="E78" s="162" t="s">
        <v>158</v>
      </c>
    </row>
    <row r="79" spans="1:6" s="105" customFormat="1" ht="15">
      <c r="A79" s="180">
        <v>45366</v>
      </c>
      <c r="B79" s="166">
        <v>16.510000000000002</v>
      </c>
      <c r="C79" s="174" t="s">
        <v>176</v>
      </c>
      <c r="D79" s="172" t="s">
        <v>133</v>
      </c>
      <c r="E79" s="162" t="s">
        <v>158</v>
      </c>
    </row>
    <row r="80" spans="1:6" s="105" customFormat="1" ht="15">
      <c r="A80" s="165">
        <v>45379</v>
      </c>
      <c r="B80" s="181">
        <v>60.96</v>
      </c>
      <c r="C80" s="174" t="s">
        <v>176</v>
      </c>
      <c r="D80" s="172" t="s">
        <v>178</v>
      </c>
      <c r="E80" s="162" t="s">
        <v>158</v>
      </c>
    </row>
    <row r="81" spans="1:5" s="105" customFormat="1" ht="15">
      <c r="A81" s="165">
        <v>45379</v>
      </c>
      <c r="B81" s="166">
        <v>71.099999999999994</v>
      </c>
      <c r="C81" s="174" t="s">
        <v>176</v>
      </c>
      <c r="D81" s="172" t="s">
        <v>178</v>
      </c>
      <c r="E81" s="162" t="s">
        <v>134</v>
      </c>
    </row>
    <row r="82" spans="1:5" s="105" customFormat="1" ht="15">
      <c r="A82" s="165">
        <v>45379</v>
      </c>
      <c r="B82" s="166">
        <v>60</v>
      </c>
      <c r="C82" s="174" t="s">
        <v>176</v>
      </c>
      <c r="D82" s="172" t="s">
        <v>179</v>
      </c>
      <c r="E82" s="162" t="s">
        <v>143</v>
      </c>
    </row>
    <row r="83" spans="1:5" s="105" customFormat="1" ht="15">
      <c r="A83" s="165">
        <v>45379</v>
      </c>
      <c r="B83" s="166">
        <v>10.59</v>
      </c>
      <c r="C83" s="174" t="s">
        <v>156</v>
      </c>
      <c r="D83" s="172" t="s">
        <v>154</v>
      </c>
      <c r="E83" s="162" t="s">
        <v>164</v>
      </c>
    </row>
    <row r="84" spans="1:5" s="105" customFormat="1" ht="15">
      <c r="A84" s="165">
        <v>45382</v>
      </c>
      <c r="B84" s="166">
        <v>7</v>
      </c>
      <c r="C84" s="174" t="s">
        <v>156</v>
      </c>
      <c r="D84" s="172" t="s">
        <v>133</v>
      </c>
      <c r="E84" s="162" t="s">
        <v>143</v>
      </c>
    </row>
    <row r="85" spans="1:5" s="105" customFormat="1" ht="30">
      <c r="A85" s="165">
        <v>45384</v>
      </c>
      <c r="B85" s="182">
        <v>222.37</v>
      </c>
      <c r="C85" s="167" t="s">
        <v>180</v>
      </c>
      <c r="D85" s="172" t="s">
        <v>181</v>
      </c>
      <c r="E85" s="162" t="s">
        <v>143</v>
      </c>
    </row>
    <row r="86" spans="1:5" s="105" customFormat="1" ht="30">
      <c r="A86" s="165">
        <v>45386</v>
      </c>
      <c r="B86" s="182">
        <v>89.57</v>
      </c>
      <c r="C86" s="167" t="s">
        <v>180</v>
      </c>
      <c r="D86" s="172" t="s">
        <v>181</v>
      </c>
      <c r="E86" s="162" t="s">
        <v>143</v>
      </c>
    </row>
    <row r="87" spans="1:5" s="105" customFormat="1" ht="15">
      <c r="A87" s="165">
        <v>45386</v>
      </c>
      <c r="B87" s="166">
        <v>12.18</v>
      </c>
      <c r="C87" s="183" t="s">
        <v>166</v>
      </c>
      <c r="D87" s="172" t="s">
        <v>182</v>
      </c>
      <c r="E87" s="162" t="s">
        <v>146</v>
      </c>
    </row>
    <row r="88" spans="1:5" s="105" customFormat="1" ht="15">
      <c r="A88" s="165">
        <v>45404</v>
      </c>
      <c r="B88" s="182">
        <v>236.52</v>
      </c>
      <c r="C88" s="167" t="s">
        <v>183</v>
      </c>
      <c r="D88" s="172" t="s">
        <v>133</v>
      </c>
      <c r="E88" s="162" t="s">
        <v>143</v>
      </c>
    </row>
    <row r="89" spans="1:5" s="105" customFormat="1" ht="15">
      <c r="A89" s="165">
        <v>45404</v>
      </c>
      <c r="B89" s="182">
        <v>43.48</v>
      </c>
      <c r="C89" s="167" t="s">
        <v>183</v>
      </c>
      <c r="D89" s="172" t="s">
        <v>133</v>
      </c>
      <c r="E89" s="162" t="s">
        <v>143</v>
      </c>
    </row>
    <row r="90" spans="1:5" s="105" customFormat="1" ht="15">
      <c r="A90" s="165">
        <v>45404</v>
      </c>
      <c r="B90" s="182">
        <v>7</v>
      </c>
      <c r="C90" s="167" t="s">
        <v>183</v>
      </c>
      <c r="D90" s="172" t="s">
        <v>133</v>
      </c>
      <c r="E90" s="162" t="s">
        <v>143</v>
      </c>
    </row>
    <row r="91" spans="1:5" s="105" customFormat="1" ht="15">
      <c r="A91" s="165">
        <v>45404</v>
      </c>
      <c r="B91" s="182">
        <v>691.65</v>
      </c>
      <c r="C91" s="167" t="s">
        <v>183</v>
      </c>
      <c r="D91" s="172" t="s">
        <v>136</v>
      </c>
      <c r="E91" s="162" t="s">
        <v>184</v>
      </c>
    </row>
    <row r="92" spans="1:5" s="105" customFormat="1" ht="15">
      <c r="A92" s="165">
        <v>45408</v>
      </c>
      <c r="B92" s="182">
        <v>4</v>
      </c>
      <c r="C92" s="170" t="s">
        <v>185</v>
      </c>
      <c r="D92" s="176" t="s">
        <v>133</v>
      </c>
      <c r="E92" s="162" t="s">
        <v>143</v>
      </c>
    </row>
    <row r="93" spans="1:5" s="105" customFormat="1" ht="15">
      <c r="A93" s="165">
        <v>45412</v>
      </c>
      <c r="B93" s="182">
        <v>200.87</v>
      </c>
      <c r="C93" s="205" t="s">
        <v>186</v>
      </c>
      <c r="D93" s="205" t="s">
        <v>136</v>
      </c>
      <c r="E93" s="172" t="s">
        <v>143</v>
      </c>
    </row>
    <row r="94" spans="1:5" s="105" customFormat="1" ht="15">
      <c r="A94" s="165">
        <v>45412</v>
      </c>
      <c r="B94" s="206">
        <v>7</v>
      </c>
      <c r="C94" s="205" t="s">
        <v>186</v>
      </c>
      <c r="D94" s="207" t="s">
        <v>136</v>
      </c>
      <c r="E94" s="172" t="s">
        <v>143</v>
      </c>
    </row>
    <row r="95" spans="1:5" s="105" customFormat="1" ht="15">
      <c r="A95" s="180">
        <v>45427</v>
      </c>
      <c r="B95" s="166">
        <v>209.57</v>
      </c>
      <c r="C95" s="205" t="s">
        <v>186</v>
      </c>
      <c r="D95" s="205" t="s">
        <v>136</v>
      </c>
      <c r="E95" s="172" t="s">
        <v>187</v>
      </c>
    </row>
    <row r="96" spans="1:5" s="105" customFormat="1" ht="15">
      <c r="A96" s="180">
        <v>45427</v>
      </c>
      <c r="B96" s="166">
        <v>140.87</v>
      </c>
      <c r="C96" s="205" t="s">
        <v>186</v>
      </c>
      <c r="D96" s="167" t="s">
        <v>136</v>
      </c>
      <c r="E96" s="172" t="s">
        <v>187</v>
      </c>
    </row>
    <row r="97" spans="1:6" s="105" customFormat="1" ht="15">
      <c r="A97" s="180">
        <v>45427</v>
      </c>
      <c r="B97" s="166">
        <v>60.87</v>
      </c>
      <c r="C97" s="205" t="s">
        <v>188</v>
      </c>
      <c r="D97" s="167" t="s">
        <v>136</v>
      </c>
      <c r="E97" s="172" t="s">
        <v>187</v>
      </c>
    </row>
    <row r="98" spans="1:6" s="105" customFormat="1" ht="15">
      <c r="A98" s="180">
        <v>45427</v>
      </c>
      <c r="B98" s="166">
        <v>7</v>
      </c>
      <c r="C98" s="205" t="s">
        <v>186</v>
      </c>
      <c r="D98" s="167" t="s">
        <v>136</v>
      </c>
      <c r="E98" s="172" t="s">
        <v>187</v>
      </c>
    </row>
    <row r="99" spans="1:6" s="105" customFormat="1" ht="15">
      <c r="A99" s="180">
        <v>45427</v>
      </c>
      <c r="B99" s="166">
        <v>648</v>
      </c>
      <c r="C99" s="205" t="s">
        <v>186</v>
      </c>
      <c r="D99" s="167" t="s">
        <v>135</v>
      </c>
      <c r="E99" s="172" t="s">
        <v>187</v>
      </c>
      <c r="F99" s="119"/>
    </row>
    <row r="100" spans="1:6" s="105" customFormat="1" ht="15">
      <c r="A100" s="180">
        <v>45428</v>
      </c>
      <c r="B100" s="166">
        <v>68.53</v>
      </c>
      <c r="C100" s="167" t="s">
        <v>189</v>
      </c>
      <c r="D100" s="167" t="s">
        <v>153</v>
      </c>
      <c r="E100" s="172" t="s">
        <v>187</v>
      </c>
    </row>
    <row r="101" spans="1:6" s="105" customFormat="1" ht="15">
      <c r="A101" s="165">
        <v>45428</v>
      </c>
      <c r="B101" s="181">
        <v>107.93</v>
      </c>
      <c r="C101" s="167" t="s">
        <v>190</v>
      </c>
      <c r="D101" s="179" t="s">
        <v>153</v>
      </c>
      <c r="E101" s="162" t="s">
        <v>191</v>
      </c>
    </row>
    <row r="102" spans="1:6" s="105" customFormat="1" ht="15">
      <c r="A102" s="165">
        <v>45451</v>
      </c>
      <c r="B102" s="166">
        <v>15</v>
      </c>
      <c r="C102" s="167" t="s">
        <v>192</v>
      </c>
      <c r="D102" s="172" t="s">
        <v>133</v>
      </c>
      <c r="E102" s="162" t="s">
        <v>193</v>
      </c>
    </row>
    <row r="103" spans="1:6" s="105" customFormat="1" ht="15">
      <c r="A103" s="165">
        <v>45451</v>
      </c>
      <c r="B103" s="166">
        <v>7</v>
      </c>
      <c r="C103" s="167" t="s">
        <v>192</v>
      </c>
      <c r="D103" s="172" t="s">
        <v>133</v>
      </c>
      <c r="E103" s="162" t="s">
        <v>193</v>
      </c>
    </row>
    <row r="104" spans="1:6" s="105" customFormat="1" ht="15">
      <c r="A104" s="165">
        <v>45465</v>
      </c>
      <c r="B104" s="166">
        <v>15</v>
      </c>
      <c r="C104" s="167" t="s">
        <v>192</v>
      </c>
      <c r="D104" s="172" t="s">
        <v>136</v>
      </c>
      <c r="E104" s="162" t="s">
        <v>193</v>
      </c>
    </row>
    <row r="105" spans="1:6" s="105" customFormat="1" ht="15">
      <c r="A105" s="165">
        <v>45465</v>
      </c>
      <c r="B105" s="166">
        <v>15</v>
      </c>
      <c r="C105" s="167" t="s">
        <v>192</v>
      </c>
      <c r="D105" s="172" t="s">
        <v>136</v>
      </c>
      <c r="E105" s="162" t="s">
        <v>193</v>
      </c>
    </row>
    <row r="106" spans="1:6" s="2" customFormat="1" ht="15.75">
      <c r="A106" s="194"/>
      <c r="B106" s="195"/>
      <c r="C106" s="196"/>
      <c r="D106" s="196"/>
      <c r="E106" s="196"/>
      <c r="F106" s="1"/>
    </row>
    <row r="107" spans="1:6" ht="19.5" customHeight="1">
      <c r="A107" s="197" t="s">
        <v>194</v>
      </c>
      <c r="B107" s="198">
        <f>SUM(B25:B105)</f>
        <v>9697.8300000000017</v>
      </c>
      <c r="C107" s="199" t="str">
        <f>IF(SUBTOTAL(3,B25:B105)=SUBTOTAL(103,B25:B105),'Summary and sign-off'!$A$48,'Summary and sign-off'!$A$49)</f>
        <v>Check - there are no hidden rows with data</v>
      </c>
      <c r="D107" s="252" t="str">
        <f>IF('Summary and sign-off'!F56='Summary and sign-off'!F54,'Summary and sign-off'!A51,'Summary and sign-off'!A50)</f>
        <v>Check - each entry provides sufficient information</v>
      </c>
      <c r="E107" s="252"/>
      <c r="F107" s="17"/>
    </row>
    <row r="108" spans="1:6" ht="21" customHeight="1">
      <c r="A108" s="125"/>
      <c r="B108" s="126"/>
      <c r="C108" s="125"/>
      <c r="D108" s="125"/>
      <c r="E108" s="125"/>
      <c r="F108" s="17"/>
    </row>
    <row r="109" spans="1:6" ht="24.75" customHeight="1">
      <c r="A109" s="246" t="s">
        <v>195</v>
      </c>
      <c r="B109" s="246"/>
      <c r="C109" s="246"/>
      <c r="D109" s="246"/>
      <c r="E109" s="246"/>
      <c r="F109" s="17"/>
    </row>
    <row r="110" spans="1:6" ht="43.5" customHeight="1">
      <c r="A110" s="120" t="s">
        <v>123</v>
      </c>
      <c r="B110" s="121" t="s">
        <v>65</v>
      </c>
      <c r="C110" s="120" t="s">
        <v>196</v>
      </c>
      <c r="D110" s="120" t="s">
        <v>197</v>
      </c>
      <c r="E110" s="120" t="s">
        <v>127</v>
      </c>
      <c r="F110" s="26"/>
    </row>
    <row r="111" spans="1:6" s="2" customFormat="1" ht="15">
      <c r="A111" s="160">
        <v>45162</v>
      </c>
      <c r="B111" s="161">
        <v>18.850000000000001</v>
      </c>
      <c r="C111" s="162" t="s">
        <v>198</v>
      </c>
      <c r="D111" s="162" t="s">
        <v>167</v>
      </c>
      <c r="E111" s="162" t="s">
        <v>158</v>
      </c>
      <c r="F111" s="1"/>
    </row>
    <row r="112" spans="1:6" s="2" customFormat="1" ht="15">
      <c r="A112" s="160">
        <v>45169</v>
      </c>
      <c r="B112" s="161">
        <v>48.83</v>
      </c>
      <c r="C112" s="162" t="s">
        <v>190</v>
      </c>
      <c r="D112" s="162" t="s">
        <v>199</v>
      </c>
      <c r="E112" s="162" t="s">
        <v>158</v>
      </c>
      <c r="F112" s="1"/>
    </row>
    <row r="113" spans="1:6" s="2" customFormat="1" ht="15">
      <c r="A113" s="160">
        <v>45169</v>
      </c>
      <c r="B113" s="161">
        <v>17.45</v>
      </c>
      <c r="C113" s="162" t="s">
        <v>190</v>
      </c>
      <c r="D113" s="162" t="s">
        <v>200</v>
      </c>
      <c r="E113" s="162" t="s">
        <v>158</v>
      </c>
      <c r="F113" s="1"/>
    </row>
    <row r="114" spans="1:6" s="2" customFormat="1" ht="15">
      <c r="A114" s="160">
        <v>45176</v>
      </c>
      <c r="B114" s="161">
        <v>6.99</v>
      </c>
      <c r="C114" s="162" t="s">
        <v>201</v>
      </c>
      <c r="D114" s="162" t="s">
        <v>167</v>
      </c>
      <c r="E114" s="162" t="s">
        <v>158</v>
      </c>
      <c r="F114" s="1"/>
    </row>
    <row r="115" spans="1:6" s="2" customFormat="1" ht="15">
      <c r="A115" s="160">
        <v>45176</v>
      </c>
      <c r="B115" s="161">
        <v>12.22</v>
      </c>
      <c r="C115" s="162" t="s">
        <v>202</v>
      </c>
      <c r="D115" s="162" t="s">
        <v>167</v>
      </c>
      <c r="E115" s="162" t="s">
        <v>158</v>
      </c>
      <c r="F115" s="1"/>
    </row>
    <row r="116" spans="1:6" s="2" customFormat="1" ht="15">
      <c r="A116" s="160">
        <v>45176</v>
      </c>
      <c r="B116" s="161">
        <v>21.27</v>
      </c>
      <c r="C116" s="162" t="s">
        <v>202</v>
      </c>
      <c r="D116" s="162" t="s">
        <v>167</v>
      </c>
      <c r="E116" s="162" t="s">
        <v>158</v>
      </c>
      <c r="F116" s="1"/>
    </row>
    <row r="117" spans="1:6" s="2" customFormat="1" ht="15">
      <c r="A117" s="160">
        <v>45190</v>
      </c>
      <c r="B117" s="161">
        <v>18.350000000000001</v>
      </c>
      <c r="C117" s="162" t="s">
        <v>190</v>
      </c>
      <c r="D117" s="162" t="s">
        <v>167</v>
      </c>
      <c r="E117" s="162" t="s">
        <v>158</v>
      </c>
      <c r="F117" s="1"/>
    </row>
    <row r="118" spans="1:6" s="2" customFormat="1" ht="15">
      <c r="A118" s="160">
        <v>45190</v>
      </c>
      <c r="B118" s="161">
        <v>7.27</v>
      </c>
      <c r="C118" s="162" t="s">
        <v>198</v>
      </c>
      <c r="D118" s="162" t="s">
        <v>167</v>
      </c>
      <c r="E118" s="162" t="s">
        <v>158</v>
      </c>
      <c r="F118" s="1"/>
    </row>
    <row r="119" spans="1:6" s="2" customFormat="1" ht="15">
      <c r="A119" s="160">
        <v>45190</v>
      </c>
      <c r="B119" s="161">
        <v>28.45</v>
      </c>
      <c r="C119" s="162" t="s">
        <v>198</v>
      </c>
      <c r="D119" s="162" t="s">
        <v>167</v>
      </c>
      <c r="E119" s="162" t="s">
        <v>158</v>
      </c>
      <c r="F119" s="1"/>
    </row>
    <row r="120" spans="1:6" s="105" customFormat="1" ht="15">
      <c r="A120" s="163">
        <v>45232</v>
      </c>
      <c r="B120" s="161">
        <v>38.770000000000003</v>
      </c>
      <c r="C120" s="162" t="s">
        <v>201</v>
      </c>
      <c r="D120" s="162" t="s">
        <v>167</v>
      </c>
      <c r="E120" s="162" t="s">
        <v>158</v>
      </c>
    </row>
    <row r="121" spans="1:6" s="2" customFormat="1" ht="30">
      <c r="A121" s="160">
        <v>45261</v>
      </c>
      <c r="B121" s="161">
        <v>8.3000000000000007</v>
      </c>
      <c r="C121" s="162" t="s">
        <v>203</v>
      </c>
      <c r="D121" s="162" t="s">
        <v>167</v>
      </c>
      <c r="E121" s="162" t="s">
        <v>158</v>
      </c>
      <c r="F121" s="1"/>
    </row>
    <row r="122" spans="1:6" s="2" customFormat="1" ht="15">
      <c r="A122" s="160">
        <v>45261</v>
      </c>
      <c r="B122" s="161">
        <v>8.3000000000000007</v>
      </c>
      <c r="C122" s="162" t="s">
        <v>204</v>
      </c>
      <c r="D122" s="162" t="s">
        <v>167</v>
      </c>
      <c r="E122" s="162" t="s">
        <v>158</v>
      </c>
      <c r="F122" s="1"/>
    </row>
    <row r="123" spans="1:6" s="2" customFormat="1" ht="15">
      <c r="A123" s="184">
        <v>45261</v>
      </c>
      <c r="B123" s="185">
        <v>8.69</v>
      </c>
      <c r="C123" s="186" t="s">
        <v>205</v>
      </c>
      <c r="D123" s="186" t="s">
        <v>167</v>
      </c>
      <c r="E123" s="186" t="s">
        <v>158</v>
      </c>
      <c r="F123" s="1"/>
    </row>
    <row r="124" spans="1:6" s="2" customFormat="1" ht="15">
      <c r="A124" s="160">
        <v>45261</v>
      </c>
      <c r="B124" s="185">
        <v>10.119999999999999</v>
      </c>
      <c r="C124" s="186" t="s">
        <v>205</v>
      </c>
      <c r="D124" s="186" t="s">
        <v>167</v>
      </c>
      <c r="E124" s="162" t="s">
        <v>158</v>
      </c>
      <c r="F124" s="1"/>
    </row>
    <row r="125" spans="1:6" s="2" customFormat="1" ht="15">
      <c r="A125" s="187" t="s">
        <v>165</v>
      </c>
      <c r="B125" s="166">
        <v>7.65</v>
      </c>
      <c r="C125" s="167" t="s">
        <v>206</v>
      </c>
      <c r="D125" s="167" t="s">
        <v>167</v>
      </c>
      <c r="E125" s="188" t="s">
        <v>158</v>
      </c>
    </row>
    <row r="126" spans="1:6" s="2" customFormat="1" ht="15">
      <c r="A126" s="189" t="s">
        <v>165</v>
      </c>
      <c r="B126" s="169">
        <v>7.65</v>
      </c>
      <c r="C126" s="167" t="s">
        <v>206</v>
      </c>
      <c r="D126" s="170" t="s">
        <v>167</v>
      </c>
      <c r="E126" s="190" t="s">
        <v>158</v>
      </c>
      <c r="F126" s="1"/>
    </row>
    <row r="127" spans="1:6" s="2" customFormat="1" ht="15">
      <c r="A127" s="189" t="s">
        <v>168</v>
      </c>
      <c r="B127" s="166">
        <v>4.17</v>
      </c>
      <c r="C127" s="167" t="s">
        <v>206</v>
      </c>
      <c r="D127" s="167" t="s">
        <v>167</v>
      </c>
      <c r="E127" s="190" t="s">
        <v>158</v>
      </c>
      <c r="F127" s="1"/>
    </row>
    <row r="128" spans="1:6" s="2" customFormat="1" ht="15">
      <c r="A128" s="184" t="s">
        <v>168</v>
      </c>
      <c r="B128" s="177">
        <v>7.65</v>
      </c>
      <c r="C128" s="167" t="s">
        <v>206</v>
      </c>
      <c r="D128" s="170" t="s">
        <v>167</v>
      </c>
      <c r="E128" s="190" t="s">
        <v>158</v>
      </c>
      <c r="F128" s="1"/>
    </row>
    <row r="129" spans="1:13" s="2" customFormat="1" ht="25.5">
      <c r="A129" s="165" t="s">
        <v>207</v>
      </c>
      <c r="B129" s="166">
        <v>120</v>
      </c>
      <c r="C129" s="167" t="s">
        <v>156</v>
      </c>
      <c r="D129" s="167" t="s">
        <v>208</v>
      </c>
      <c r="E129" s="174" t="s">
        <v>158</v>
      </c>
      <c r="F129" s="119"/>
      <c r="G129" s="113" t="s">
        <v>209</v>
      </c>
      <c r="H129" s="114"/>
      <c r="I129" s="114"/>
      <c r="J129" s="114"/>
      <c r="K129" s="114"/>
      <c r="L129" s="114"/>
      <c r="M129" s="114"/>
    </row>
    <row r="130" spans="1:13" s="2" customFormat="1" ht="15">
      <c r="A130" s="160">
        <v>45379</v>
      </c>
      <c r="B130" s="166">
        <v>24.64</v>
      </c>
      <c r="C130" s="167" t="s">
        <v>210</v>
      </c>
      <c r="D130" s="167" t="s">
        <v>167</v>
      </c>
      <c r="E130" s="190" t="s">
        <v>158</v>
      </c>
      <c r="F130" s="1"/>
    </row>
    <row r="131" spans="1:13" s="2" customFormat="1" ht="15">
      <c r="A131" s="160">
        <v>45412</v>
      </c>
      <c r="B131" s="166">
        <v>153.04</v>
      </c>
      <c r="C131" s="191" t="s">
        <v>211</v>
      </c>
      <c r="D131" s="172" t="s">
        <v>208</v>
      </c>
      <c r="E131" s="162" t="s">
        <v>158</v>
      </c>
      <c r="F131" s="105"/>
      <c r="G131" s="105"/>
      <c r="H131" s="105"/>
      <c r="I131" s="105"/>
      <c r="J131" s="105"/>
      <c r="K131" s="105"/>
      <c r="L131" s="105"/>
      <c r="M131" s="105"/>
    </row>
    <row r="132" spans="1:13" s="2" customFormat="1" ht="15">
      <c r="A132" s="160">
        <v>45412</v>
      </c>
      <c r="B132" s="192">
        <v>10.43</v>
      </c>
      <c r="C132" s="193" t="s">
        <v>212</v>
      </c>
      <c r="D132" s="193" t="s">
        <v>213</v>
      </c>
      <c r="E132" s="193" t="s">
        <v>158</v>
      </c>
      <c r="F132" s="1"/>
    </row>
    <row r="133" spans="1:13" s="2" customFormat="1" ht="15">
      <c r="A133" s="160">
        <v>45412</v>
      </c>
      <c r="B133" s="201">
        <v>65.2</v>
      </c>
      <c r="C133" s="200" t="s">
        <v>214</v>
      </c>
      <c r="D133" s="202" t="s">
        <v>213</v>
      </c>
      <c r="E133" s="202" t="s">
        <v>158</v>
      </c>
      <c r="F133" s="1"/>
    </row>
    <row r="134" spans="1:13" s="2" customFormat="1" ht="15">
      <c r="A134" s="203">
        <v>45428</v>
      </c>
      <c r="B134" s="201">
        <v>153.04</v>
      </c>
      <c r="C134" s="220" t="s">
        <v>215</v>
      </c>
      <c r="D134" s="220" t="s">
        <v>208</v>
      </c>
      <c r="E134" s="222" t="s">
        <v>158</v>
      </c>
      <c r="F134" s="1"/>
    </row>
    <row r="135" spans="1:13" ht="34.5" customHeight="1">
      <c r="A135" s="122" t="s">
        <v>216</v>
      </c>
      <c r="B135" s="123">
        <f>SUM(B111:B134)</f>
        <v>807.32999999999993</v>
      </c>
      <c r="C135" s="124" t="str">
        <f>IF(SUBTOTAL(3,B111:B134)=SUBTOTAL(103,B111:B134),'Summary and sign-off'!$A$48,'Summary and sign-off'!$A$49)</f>
        <v>Check - there are no hidden rows with data</v>
      </c>
      <c r="D135" s="244" t="str">
        <f>IF('Summary and sign-off'!F57='Summary and sign-off'!F54,'Summary and sign-off'!A51,'Summary and sign-off'!A50)</f>
        <v>Check - each entry provides sufficient information</v>
      </c>
      <c r="E135" s="244"/>
      <c r="F135" s="17"/>
    </row>
    <row r="136" spans="1:13" ht="15">
      <c r="A136" s="127" t="s">
        <v>217</v>
      </c>
      <c r="B136" s="128">
        <f>B21+B107+B135</f>
        <v>10505.160000000002</v>
      </c>
      <c r="C136" s="129"/>
      <c r="D136" s="129"/>
      <c r="E136" s="129"/>
      <c r="F136" s="17"/>
    </row>
    <row r="137" spans="1:13">
      <c r="A137" s="125"/>
      <c r="B137" s="126"/>
      <c r="C137" s="125"/>
      <c r="D137" s="125"/>
      <c r="E137" s="125"/>
      <c r="F137" s="17"/>
    </row>
    <row r="138" spans="1:13" hidden="1">
      <c r="A138" s="24"/>
      <c r="B138" s="117"/>
      <c r="C138" s="17"/>
      <c r="D138" s="17"/>
      <c r="E138" s="17"/>
      <c r="F138" s="17"/>
    </row>
    <row r="139" spans="1:13">
      <c r="A139" s="24"/>
      <c r="B139" s="117"/>
      <c r="C139" s="17"/>
      <c r="D139" s="17"/>
      <c r="E139" s="17"/>
    </row>
    <row r="140" spans="1:13"/>
    <row r="141" spans="1:13"/>
    <row r="142" spans="1:13"/>
    <row r="143" spans="1:13" ht="12.75" hidden="1" customHeight="1"/>
    <row r="144" spans="1:13"/>
    <row r="145" spans="1:6"/>
    <row r="146" spans="1:6" hidden="1">
      <c r="F146" s="17"/>
    </row>
    <row r="147" spans="1:6" hidden="1">
      <c r="A147" s="24"/>
      <c r="B147" s="117"/>
      <c r="C147" s="17"/>
      <c r="D147" s="17"/>
      <c r="E147" s="17"/>
      <c r="F147" s="17"/>
    </row>
    <row r="148" spans="1:6" hidden="1">
      <c r="A148" s="24"/>
      <c r="B148" s="117"/>
      <c r="C148" s="17"/>
      <c r="D148" s="17"/>
      <c r="E148" s="17"/>
      <c r="F148" s="17"/>
    </row>
    <row r="149" spans="1:6" hidden="1">
      <c r="A149" s="24"/>
      <c r="B149" s="117"/>
      <c r="C149" s="17"/>
      <c r="D149" s="17"/>
      <c r="E149" s="17"/>
      <c r="F149" s="17"/>
    </row>
    <row r="150" spans="1:6" hidden="1">
      <c r="A150" s="24"/>
      <c r="B150" s="117"/>
      <c r="C150" s="17"/>
      <c r="D150" s="17"/>
      <c r="E150" s="17"/>
      <c r="F150" s="17"/>
    </row>
    <row r="151" spans="1:6">
      <c r="A151" s="24"/>
      <c r="B151" s="117"/>
      <c r="C151" s="17"/>
      <c r="D151" s="17"/>
      <c r="E151" s="17"/>
    </row>
    <row r="152" spans="1:6"/>
    <row r="153" spans="1:6"/>
    <row r="154" spans="1:6"/>
    <row r="155" spans="1:6"/>
    <row r="156" spans="1:6"/>
    <row r="157" spans="1:6"/>
    <row r="158" spans="1:6"/>
    <row r="159" spans="1:6"/>
    <row r="160" spans="1:6"/>
    <row r="161"/>
    <row r="162"/>
    <row r="163"/>
    <row r="164"/>
    <row r="165"/>
    <row r="166"/>
    <row r="167"/>
    <row r="168"/>
    <row r="169"/>
    <row r="170"/>
    <row r="171"/>
    <row r="172"/>
    <row r="173"/>
    <row r="174"/>
    <row r="175"/>
    <row r="176"/>
    <row r="177"/>
    <row r="178"/>
    <row r="179"/>
    <row r="180"/>
    <row r="181"/>
    <row r="182"/>
    <row r="183"/>
    <row r="184"/>
    <row r="185"/>
    <row r="186"/>
    <row r="187"/>
    <row r="188"/>
    <row r="189"/>
    <row r="190"/>
  </sheetData>
  <sheetProtection formatCells="0" formatRows="0" insertColumns="0" insertRows="0" deleteRows="0"/>
  <mergeCells count="15">
    <mergeCell ref="B7:E7"/>
    <mergeCell ref="B5:E5"/>
    <mergeCell ref="D135:E135"/>
    <mergeCell ref="A1:E1"/>
    <mergeCell ref="A23:E23"/>
    <mergeCell ref="A109:E109"/>
    <mergeCell ref="B2:E2"/>
    <mergeCell ref="B3:E3"/>
    <mergeCell ref="B4:E4"/>
    <mergeCell ref="A8:E8"/>
    <mergeCell ref="A9:E9"/>
    <mergeCell ref="B6:E6"/>
    <mergeCell ref="D21:E21"/>
    <mergeCell ref="D107:E107"/>
    <mergeCell ref="A10:E10"/>
  </mergeCells>
  <phoneticPr fontId="41"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0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0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5:A43 A44:A48 A111:A12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B12:B20 B25:B38 B111:B124 B40:B55 B106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2"/>
  <sheetViews>
    <sheetView zoomScaleNormal="10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245" t="s">
        <v>114</v>
      </c>
      <c r="B1" s="245"/>
      <c r="C1" s="245"/>
      <c r="D1" s="245"/>
      <c r="E1" s="245"/>
    </row>
    <row r="2" spans="1:6" ht="21" customHeight="1">
      <c r="A2" s="3" t="s">
        <v>115</v>
      </c>
      <c r="B2" s="255" t="str">
        <f>'Summary and sign-off'!B2:F2</f>
        <v>Te Arawhiti</v>
      </c>
      <c r="C2" s="255"/>
      <c r="D2" s="255"/>
      <c r="E2" s="255"/>
    </row>
    <row r="3" spans="1:6" ht="31.5">
      <c r="A3" s="3" t="s">
        <v>116</v>
      </c>
      <c r="B3" s="255" t="str">
        <f>'Summary and sign-off'!B3:F3</f>
        <v>Lil Anderson</v>
      </c>
      <c r="C3" s="255"/>
      <c r="D3" s="255"/>
      <c r="E3" s="255"/>
    </row>
    <row r="4" spans="1:6" ht="21" customHeight="1">
      <c r="A4" s="3" t="s">
        <v>117</v>
      </c>
      <c r="B4" s="255">
        <f>'Summary and sign-off'!B4:F4</f>
        <v>45108</v>
      </c>
      <c r="C4" s="255"/>
      <c r="D4" s="255"/>
      <c r="E4" s="255"/>
    </row>
    <row r="5" spans="1:6" ht="21" customHeight="1">
      <c r="A5" s="3" t="s">
        <v>118</v>
      </c>
      <c r="B5" s="255">
        <f>'Summary and sign-off'!B5:F5</f>
        <v>45473</v>
      </c>
      <c r="C5" s="255"/>
      <c r="D5" s="255"/>
      <c r="E5" s="255"/>
    </row>
    <row r="6" spans="1:6" ht="21" customHeight="1">
      <c r="A6" s="3" t="s">
        <v>119</v>
      </c>
      <c r="B6" s="238" t="s">
        <v>85</v>
      </c>
      <c r="C6" s="238"/>
      <c r="D6" s="238"/>
      <c r="E6" s="238"/>
    </row>
    <row r="7" spans="1:6" ht="21" customHeight="1">
      <c r="A7" s="3" t="s">
        <v>58</v>
      </c>
      <c r="B7" s="238" t="s">
        <v>87</v>
      </c>
      <c r="C7" s="238"/>
      <c r="D7" s="238"/>
      <c r="E7" s="238"/>
    </row>
    <row r="8" spans="1:6" ht="35.25" customHeight="1">
      <c r="A8" s="258" t="s">
        <v>218</v>
      </c>
      <c r="B8" s="258"/>
      <c r="C8" s="259"/>
      <c r="D8" s="259"/>
      <c r="E8" s="259"/>
      <c r="F8" s="25"/>
    </row>
    <row r="9" spans="1:6" ht="35.25" customHeight="1">
      <c r="A9" s="256" t="s">
        <v>219</v>
      </c>
      <c r="B9" s="257"/>
      <c r="C9" s="257"/>
      <c r="D9" s="257"/>
      <c r="E9" s="257"/>
      <c r="F9" s="25"/>
    </row>
    <row r="10" spans="1:6" ht="27" customHeight="1">
      <c r="A10" s="130" t="s">
        <v>220</v>
      </c>
      <c r="B10" s="130" t="s">
        <v>65</v>
      </c>
      <c r="C10" s="130" t="s">
        <v>221</v>
      </c>
      <c r="D10" s="130" t="s">
        <v>222</v>
      </c>
      <c r="E10" s="130" t="s">
        <v>127</v>
      </c>
      <c r="F10" s="20"/>
    </row>
    <row r="11" spans="1:6" s="2" customFormat="1" ht="15">
      <c r="A11" s="163">
        <v>45211</v>
      </c>
      <c r="B11" s="161">
        <v>50.43</v>
      </c>
      <c r="C11" s="211" t="s">
        <v>223</v>
      </c>
      <c r="D11" s="208" t="s">
        <v>224</v>
      </c>
      <c r="E11" s="208" t="s">
        <v>158</v>
      </c>
    </row>
    <row r="12" spans="1:6" s="2" customFormat="1" ht="15">
      <c r="A12" s="163">
        <v>45245</v>
      </c>
      <c r="B12" s="161">
        <v>108</v>
      </c>
      <c r="C12" s="167" t="s">
        <v>225</v>
      </c>
      <c r="D12" s="208" t="s">
        <v>226</v>
      </c>
      <c r="E12" s="208" t="s">
        <v>158</v>
      </c>
    </row>
    <row r="13" spans="1:6" s="2" customFormat="1" ht="15">
      <c r="A13" s="163">
        <v>45278</v>
      </c>
      <c r="B13" s="161">
        <v>180</v>
      </c>
      <c r="C13" s="211" t="s">
        <v>227</v>
      </c>
      <c r="D13" s="208" t="s">
        <v>228</v>
      </c>
      <c r="E13" s="208" t="s">
        <v>158</v>
      </c>
    </row>
    <row r="14" spans="1:6" s="2" customFormat="1" ht="45">
      <c r="A14" s="160">
        <v>45301</v>
      </c>
      <c r="B14" s="161">
        <v>280.52999999999997</v>
      </c>
      <c r="C14" s="211" t="s">
        <v>229</v>
      </c>
      <c r="D14" s="208" t="s">
        <v>230</v>
      </c>
      <c r="E14" s="208" t="s">
        <v>158</v>
      </c>
      <c r="F14" s="2" t="s">
        <v>231</v>
      </c>
    </row>
    <row r="15" spans="1:6" s="2" customFormat="1" ht="15">
      <c r="A15" s="160">
        <v>45306</v>
      </c>
      <c r="B15" s="161">
        <v>186.3</v>
      </c>
      <c r="C15" s="211" t="s">
        <v>232</v>
      </c>
      <c r="D15" s="208" t="s">
        <v>233</v>
      </c>
      <c r="E15" s="208" t="s">
        <v>158</v>
      </c>
    </row>
    <row r="16" spans="1:6" s="2" customFormat="1" ht="15">
      <c r="A16" s="160">
        <v>45351</v>
      </c>
      <c r="B16" s="166">
        <v>36.520000000000003</v>
      </c>
      <c r="C16" s="167" t="s">
        <v>234</v>
      </c>
      <c r="D16" s="167" t="s">
        <v>235</v>
      </c>
      <c r="E16" s="208" t="s">
        <v>158</v>
      </c>
    </row>
    <row r="17" spans="1:6" s="2" customFormat="1" ht="15">
      <c r="A17" s="160">
        <v>45371</v>
      </c>
      <c r="B17" s="166">
        <v>80.27</v>
      </c>
      <c r="C17" s="167" t="s">
        <v>236</v>
      </c>
      <c r="D17" s="167" t="s">
        <v>237</v>
      </c>
      <c r="E17" s="208" t="s">
        <v>158</v>
      </c>
    </row>
    <row r="18" spans="1:6" s="2" customFormat="1" ht="15">
      <c r="A18" s="165">
        <v>45428</v>
      </c>
      <c r="B18" s="166">
        <v>99.24</v>
      </c>
      <c r="C18" s="167" t="s">
        <v>238</v>
      </c>
      <c r="D18" s="210" t="s">
        <v>239</v>
      </c>
      <c r="E18" s="209" t="s">
        <v>240</v>
      </c>
    </row>
    <row r="19" spans="1:6" s="2" customFormat="1" ht="15">
      <c r="A19" s="165">
        <v>45434</v>
      </c>
      <c r="B19" s="166">
        <v>248.98</v>
      </c>
      <c r="C19" s="167" t="s">
        <v>241</v>
      </c>
      <c r="D19" s="210" t="s">
        <v>242</v>
      </c>
      <c r="E19" s="209" t="s">
        <v>158</v>
      </c>
    </row>
    <row r="20" spans="1:6" s="2" customFormat="1" ht="15.75">
      <c r="A20" s="212">
        <v>45455</v>
      </c>
      <c r="B20" s="166">
        <v>137.31</v>
      </c>
      <c r="C20" s="210" t="s">
        <v>243</v>
      </c>
      <c r="D20" s="210" t="s">
        <v>244</v>
      </c>
      <c r="E20" s="210" t="s">
        <v>158</v>
      </c>
    </row>
    <row r="21" spans="1:6" s="2" customFormat="1" ht="15.75">
      <c r="A21" s="213">
        <v>45462</v>
      </c>
      <c r="B21" s="166">
        <v>148.35</v>
      </c>
      <c r="C21" s="210" t="s">
        <v>245</v>
      </c>
      <c r="D21" s="210" t="s">
        <v>246</v>
      </c>
      <c r="E21" s="210" t="s">
        <v>158</v>
      </c>
    </row>
    <row r="22" spans="1:6" s="2" customFormat="1" ht="15.75">
      <c r="A22" s="213">
        <v>45463</v>
      </c>
      <c r="B22" s="166">
        <v>148.35</v>
      </c>
      <c r="C22" s="210" t="s">
        <v>247</v>
      </c>
      <c r="D22" s="210" t="s">
        <v>244</v>
      </c>
      <c r="E22" s="210" t="s">
        <v>158</v>
      </c>
    </row>
    <row r="23" spans="1:6" s="216" customFormat="1" ht="16.5" customHeight="1">
      <c r="A23" s="214">
        <v>45469</v>
      </c>
      <c r="B23" s="166">
        <v>146.97</v>
      </c>
      <c r="C23" s="215" t="s">
        <v>248</v>
      </c>
      <c r="D23" s="215" t="s">
        <v>246</v>
      </c>
      <c r="E23" s="215" t="s">
        <v>158</v>
      </c>
    </row>
    <row r="24" spans="1:6" ht="16.5" customHeight="1">
      <c r="A24" s="49" t="s">
        <v>249</v>
      </c>
      <c r="B24" s="112">
        <f>SUM(B11:B23)</f>
        <v>1851.2499999999998</v>
      </c>
      <c r="C24" s="64" t="str">
        <f>IF(SUBTOTAL(3,B11:B23)=SUBTOTAL(103,B11:B23),'Summary and sign-off'!$A$48,'Summary and sign-off'!$A$49)</f>
        <v>Check - there are no hidden rows with data</v>
      </c>
      <c r="D24" s="251" t="str">
        <f>IF('Summary and sign-off'!F58='Summary and sign-off'!F54,'Summary and sign-off'!A51,'Summary and sign-off'!A50)</f>
        <v>Check - each entry provides sufficient information</v>
      </c>
      <c r="E24" s="251"/>
      <c r="F24" s="223"/>
    </row>
    <row r="25" spans="1:6">
      <c r="A25" s="18"/>
      <c r="B25" s="17"/>
      <c r="C25" s="17"/>
      <c r="D25" s="17"/>
      <c r="E25" s="17"/>
    </row>
    <row r="26" spans="1:6" ht="15">
      <c r="A26" s="224"/>
      <c r="B26" s="131"/>
      <c r="C26" s="224"/>
      <c r="D26" s="17"/>
      <c r="E26" s="17"/>
    </row>
    <row r="27" spans="1:6" ht="12.75" customHeight="1">
      <c r="A27" s="225"/>
      <c r="B27" s="225"/>
      <c r="C27" s="225"/>
      <c r="D27" s="20"/>
      <c r="E27" s="20"/>
    </row>
    <row r="28" spans="1:6" ht="15">
      <c r="A28" s="225"/>
      <c r="B28" s="225"/>
      <c r="C28" s="226"/>
      <c r="D28" s="26"/>
      <c r="E28" s="26"/>
    </row>
    <row r="29" spans="1:6" ht="15">
      <c r="A29" s="225"/>
      <c r="B29" s="131"/>
      <c r="C29" s="224"/>
      <c r="D29" s="17"/>
      <c r="E29" s="17"/>
      <c r="F29" s="17"/>
    </row>
    <row r="30" spans="1:6" ht="15">
      <c r="A30" s="225"/>
      <c r="B30" s="225"/>
      <c r="C30" s="226"/>
      <c r="D30" s="26"/>
      <c r="E30" s="26"/>
    </row>
    <row r="31" spans="1:6" ht="12.75" customHeight="1">
      <c r="A31" s="225"/>
      <c r="B31" s="225"/>
      <c r="C31" s="227"/>
      <c r="D31" s="21"/>
      <c r="E31" s="21"/>
    </row>
    <row r="32" spans="1:6">
      <c r="A32" s="17"/>
      <c r="B32" s="17"/>
      <c r="C32" s="17"/>
      <c r="D32" s="17"/>
      <c r="E32" s="17"/>
    </row>
    <row r="33"/>
    <row r="34"/>
    <row r="35"/>
    <row r="36"/>
    <row r="37"/>
    <row r="38"/>
    <row r="39"/>
    <row r="40"/>
    <row r="41"/>
    <row r="42"/>
  </sheetData>
  <sheetProtection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8: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 B18:B23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89"/>
  <sheetViews>
    <sheetView topLeftCell="A32" zoomScaleNormal="100" workbookViewId="0">
      <selection activeCell="A59" sqref="A59:XFD64"/>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245" t="s">
        <v>114</v>
      </c>
      <c r="B1" s="245"/>
      <c r="C1" s="245"/>
      <c r="D1" s="245"/>
      <c r="E1" s="245"/>
    </row>
    <row r="2" spans="1:6" ht="21" customHeight="1">
      <c r="A2" s="3" t="s">
        <v>115</v>
      </c>
      <c r="B2" s="255" t="str">
        <f>'Summary and sign-off'!B2:F2</f>
        <v>Te Arawhiti</v>
      </c>
      <c r="C2" s="255"/>
      <c r="D2" s="255"/>
      <c r="E2" s="255"/>
    </row>
    <row r="3" spans="1:6" ht="31.5">
      <c r="A3" s="3" t="s">
        <v>250</v>
      </c>
      <c r="B3" s="255" t="str">
        <f>'Summary and sign-off'!B3:F3</f>
        <v>Lil Anderson</v>
      </c>
      <c r="C3" s="255"/>
      <c r="D3" s="255"/>
      <c r="E3" s="255"/>
    </row>
    <row r="4" spans="1:6" ht="21" customHeight="1">
      <c r="A4" s="3" t="s">
        <v>117</v>
      </c>
      <c r="B4" s="255">
        <f>'Summary and sign-off'!B4:F4</f>
        <v>45108</v>
      </c>
      <c r="C4" s="255"/>
      <c r="D4" s="255"/>
      <c r="E4" s="255"/>
    </row>
    <row r="5" spans="1:6" ht="21" customHeight="1">
      <c r="A5" s="3" t="s">
        <v>118</v>
      </c>
      <c r="B5" s="255">
        <f>'Summary and sign-off'!B5:F5</f>
        <v>45473</v>
      </c>
      <c r="C5" s="255"/>
      <c r="D5" s="255"/>
      <c r="E5" s="255"/>
    </row>
    <row r="6" spans="1:6" ht="21" customHeight="1">
      <c r="A6" s="3" t="s">
        <v>119</v>
      </c>
      <c r="B6" s="238" t="s">
        <v>85</v>
      </c>
      <c r="C6" s="238"/>
      <c r="D6" s="238"/>
      <c r="E6" s="238"/>
      <c r="F6" s="22"/>
    </row>
    <row r="7" spans="1:6" ht="21" customHeight="1">
      <c r="A7" s="3" t="s">
        <v>58</v>
      </c>
      <c r="B7" s="238" t="s">
        <v>87</v>
      </c>
      <c r="C7" s="238"/>
      <c r="D7" s="238"/>
      <c r="E7" s="238"/>
      <c r="F7" s="22"/>
    </row>
    <row r="8" spans="1:6" ht="35.25" customHeight="1">
      <c r="A8" s="248" t="s">
        <v>251</v>
      </c>
      <c r="B8" s="248"/>
      <c r="C8" s="259"/>
      <c r="D8" s="259"/>
      <c r="E8" s="259"/>
    </row>
    <row r="9" spans="1:6" ht="35.25" customHeight="1">
      <c r="A9" s="260" t="s">
        <v>252</v>
      </c>
      <c r="B9" s="261"/>
      <c r="C9" s="261"/>
      <c r="D9" s="261"/>
      <c r="E9" s="261"/>
    </row>
    <row r="10" spans="1:6" ht="27" customHeight="1">
      <c r="A10" s="23" t="s">
        <v>123</v>
      </c>
      <c r="B10" s="109" t="s">
        <v>65</v>
      </c>
      <c r="C10" s="23" t="s">
        <v>253</v>
      </c>
      <c r="D10" s="23" t="s">
        <v>254</v>
      </c>
      <c r="E10" s="23" t="s">
        <v>127</v>
      </c>
      <c r="F10" s="20"/>
    </row>
    <row r="11" spans="1:6" s="2" customFormat="1" hidden="1">
      <c r="A11" s="88"/>
      <c r="B11" s="110"/>
      <c r="C11" s="107"/>
      <c r="D11" s="107"/>
      <c r="E11" s="108"/>
    </row>
    <row r="12" spans="1:6" s="2" customFormat="1" ht="15">
      <c r="A12" s="142">
        <v>45108</v>
      </c>
      <c r="B12" s="143">
        <v>1.54</v>
      </c>
      <c r="C12" s="228" t="s">
        <v>255</v>
      </c>
      <c r="D12" s="228" t="s">
        <v>256</v>
      </c>
      <c r="E12" s="228" t="s">
        <v>158</v>
      </c>
    </row>
    <row r="13" spans="1:6" s="2" customFormat="1" ht="15">
      <c r="A13" s="142">
        <v>45108</v>
      </c>
      <c r="B13" s="143">
        <v>1.7</v>
      </c>
      <c r="C13" s="228" t="s">
        <v>257</v>
      </c>
      <c r="D13" s="228" t="s">
        <v>256</v>
      </c>
      <c r="E13" s="228" t="s">
        <v>158</v>
      </c>
    </row>
    <row r="14" spans="1:6" s="2" customFormat="1" ht="15">
      <c r="A14" s="142">
        <v>45134</v>
      </c>
      <c r="B14" s="143">
        <v>4</v>
      </c>
      <c r="C14" s="228" t="s">
        <v>258</v>
      </c>
      <c r="D14" s="228" t="s">
        <v>259</v>
      </c>
      <c r="E14" s="228" t="s">
        <v>158</v>
      </c>
    </row>
    <row r="15" spans="1:6" s="2" customFormat="1" ht="15">
      <c r="A15" s="142">
        <v>45139</v>
      </c>
      <c r="B15" s="143">
        <v>0.34</v>
      </c>
      <c r="C15" s="228" t="s">
        <v>260</v>
      </c>
      <c r="D15" s="228" t="s">
        <v>256</v>
      </c>
      <c r="E15" s="228" t="s">
        <v>158</v>
      </c>
    </row>
    <row r="16" spans="1:6" s="2" customFormat="1" ht="15">
      <c r="A16" s="142">
        <v>45162</v>
      </c>
      <c r="B16" s="143">
        <v>4</v>
      </c>
      <c r="C16" s="228" t="s">
        <v>261</v>
      </c>
      <c r="D16" s="228" t="s">
        <v>259</v>
      </c>
      <c r="E16" s="228" t="s">
        <v>158</v>
      </c>
    </row>
    <row r="17" spans="1:5" s="2" customFormat="1" ht="15">
      <c r="A17" s="142">
        <v>45139</v>
      </c>
      <c r="B17" s="143">
        <v>13</v>
      </c>
      <c r="C17" s="228" t="s">
        <v>262</v>
      </c>
      <c r="D17" s="228" t="s">
        <v>256</v>
      </c>
      <c r="E17" s="228" t="s">
        <v>158</v>
      </c>
    </row>
    <row r="18" spans="1:5" s="2" customFormat="1" ht="30">
      <c r="A18" s="142">
        <v>45108</v>
      </c>
      <c r="B18" s="143">
        <v>30</v>
      </c>
      <c r="C18" s="228" t="s">
        <v>263</v>
      </c>
      <c r="D18" s="228" t="s">
        <v>256</v>
      </c>
      <c r="E18" s="228" t="s">
        <v>158</v>
      </c>
    </row>
    <row r="19" spans="1:5" s="2" customFormat="1" ht="30">
      <c r="A19" s="142">
        <v>45139</v>
      </c>
      <c r="B19" s="143">
        <v>30</v>
      </c>
      <c r="C19" s="228" t="s">
        <v>264</v>
      </c>
      <c r="D19" s="228" t="s">
        <v>256</v>
      </c>
      <c r="E19" s="228" t="s">
        <v>158</v>
      </c>
    </row>
    <row r="20" spans="1:5" s="2" customFormat="1" ht="15">
      <c r="A20" s="142">
        <v>45139</v>
      </c>
      <c r="B20" s="143">
        <v>120</v>
      </c>
      <c r="C20" s="228" t="s">
        <v>265</v>
      </c>
      <c r="D20" s="228" t="s">
        <v>256</v>
      </c>
      <c r="E20" s="228" t="s">
        <v>158</v>
      </c>
    </row>
    <row r="21" spans="1:5" s="2" customFormat="1" ht="30">
      <c r="A21" s="142">
        <v>45117</v>
      </c>
      <c r="B21" s="143">
        <v>500</v>
      </c>
      <c r="C21" s="228" t="s">
        <v>266</v>
      </c>
      <c r="D21" s="228" t="s">
        <v>267</v>
      </c>
      <c r="E21" s="228" t="s">
        <v>158</v>
      </c>
    </row>
    <row r="22" spans="1:5" s="2" customFormat="1" ht="15">
      <c r="A22" s="142">
        <v>45170</v>
      </c>
      <c r="B22" s="143">
        <v>30</v>
      </c>
      <c r="C22" s="228" t="s">
        <v>268</v>
      </c>
      <c r="D22" s="228" t="s">
        <v>256</v>
      </c>
      <c r="E22" s="228" t="s">
        <v>158</v>
      </c>
    </row>
    <row r="23" spans="1:5" s="2" customFormat="1" ht="15">
      <c r="A23" s="142">
        <v>45170</v>
      </c>
      <c r="B23" s="143">
        <v>0.6</v>
      </c>
      <c r="C23" s="228" t="s">
        <v>269</v>
      </c>
      <c r="D23" s="228" t="s">
        <v>256</v>
      </c>
      <c r="E23" s="228" t="s">
        <v>158</v>
      </c>
    </row>
    <row r="24" spans="1:5" s="2" customFormat="1" ht="15">
      <c r="A24" s="142">
        <v>45170</v>
      </c>
      <c r="B24" s="143">
        <v>0.17</v>
      </c>
      <c r="C24" s="228" t="s">
        <v>269</v>
      </c>
      <c r="D24" s="228" t="s">
        <v>256</v>
      </c>
      <c r="E24" s="228" t="s">
        <v>158</v>
      </c>
    </row>
    <row r="25" spans="1:5" s="2" customFormat="1" ht="15">
      <c r="A25" s="142">
        <v>45170</v>
      </c>
      <c r="B25" s="143">
        <v>80</v>
      </c>
      <c r="C25" s="228" t="s">
        <v>270</v>
      </c>
      <c r="D25" s="228" t="s">
        <v>256</v>
      </c>
      <c r="E25" s="228" t="s">
        <v>158</v>
      </c>
    </row>
    <row r="26" spans="1:5" s="2" customFormat="1" ht="15">
      <c r="A26" s="142">
        <v>45170</v>
      </c>
      <c r="B26" s="143">
        <v>13</v>
      </c>
      <c r="C26" s="228" t="s">
        <v>271</v>
      </c>
      <c r="D26" s="228" t="s">
        <v>272</v>
      </c>
      <c r="E26" s="228" t="s">
        <v>158</v>
      </c>
    </row>
    <row r="27" spans="1:5" s="2" customFormat="1" ht="15">
      <c r="A27" s="142">
        <v>45200</v>
      </c>
      <c r="B27" s="143">
        <v>30</v>
      </c>
      <c r="C27" s="228" t="s">
        <v>273</v>
      </c>
      <c r="D27" s="228" t="s">
        <v>256</v>
      </c>
      <c r="E27" s="228" t="s">
        <v>158</v>
      </c>
    </row>
    <row r="28" spans="1:5" s="2" customFormat="1" ht="15">
      <c r="A28" s="144">
        <v>45200</v>
      </c>
      <c r="B28" s="143">
        <v>0.43</v>
      </c>
      <c r="C28" s="228" t="s">
        <v>273</v>
      </c>
      <c r="D28" s="228" t="s">
        <v>256</v>
      </c>
      <c r="E28" s="228" t="s">
        <v>158</v>
      </c>
    </row>
    <row r="29" spans="1:5" s="2" customFormat="1" ht="15">
      <c r="A29" s="144">
        <v>45200</v>
      </c>
      <c r="B29" s="143">
        <v>0.17</v>
      </c>
      <c r="C29" s="228" t="s">
        <v>273</v>
      </c>
      <c r="D29" s="228" t="s">
        <v>256</v>
      </c>
      <c r="E29" s="228" t="s">
        <v>158</v>
      </c>
    </row>
    <row r="30" spans="1:5" s="2" customFormat="1" ht="15">
      <c r="A30" s="144">
        <v>45200</v>
      </c>
      <c r="B30" s="143">
        <v>13</v>
      </c>
      <c r="C30" s="132" t="s">
        <v>274</v>
      </c>
      <c r="D30" s="228" t="s">
        <v>272</v>
      </c>
      <c r="E30" s="228" t="s">
        <v>158</v>
      </c>
    </row>
    <row r="31" spans="1:5" s="2" customFormat="1" ht="15">
      <c r="A31" s="144">
        <v>45225</v>
      </c>
      <c r="B31" s="143">
        <v>4</v>
      </c>
      <c r="C31" s="228" t="s">
        <v>275</v>
      </c>
      <c r="D31" s="228" t="s">
        <v>259</v>
      </c>
      <c r="E31" s="228" t="s">
        <v>158</v>
      </c>
    </row>
    <row r="32" spans="1:5" s="2" customFormat="1" ht="15">
      <c r="A32" s="144">
        <v>45231</v>
      </c>
      <c r="B32" s="143">
        <v>0.34</v>
      </c>
      <c r="C32" s="228" t="s">
        <v>276</v>
      </c>
      <c r="D32" s="228" t="s">
        <v>256</v>
      </c>
      <c r="E32" s="228" t="s">
        <v>158</v>
      </c>
    </row>
    <row r="33" spans="1:6" s="2" customFormat="1" ht="15">
      <c r="A33" s="144">
        <v>45231</v>
      </c>
      <c r="B33" s="143">
        <v>1.88</v>
      </c>
      <c r="C33" s="228" t="s">
        <v>276</v>
      </c>
      <c r="D33" s="228" t="s">
        <v>256</v>
      </c>
      <c r="E33" s="228" t="s">
        <v>158</v>
      </c>
    </row>
    <row r="34" spans="1:6" s="2" customFormat="1" ht="15">
      <c r="A34" s="144">
        <v>45231</v>
      </c>
      <c r="B34" s="143">
        <v>13</v>
      </c>
      <c r="C34" s="228" t="s">
        <v>276</v>
      </c>
      <c r="D34" s="228" t="s">
        <v>272</v>
      </c>
      <c r="E34" s="228" t="s">
        <v>158</v>
      </c>
    </row>
    <row r="35" spans="1:6" s="2" customFormat="1" ht="15">
      <c r="A35" s="144">
        <v>45231</v>
      </c>
      <c r="B35" s="143">
        <v>30</v>
      </c>
      <c r="C35" s="228" t="s">
        <v>276</v>
      </c>
      <c r="D35" s="228" t="s">
        <v>256</v>
      </c>
      <c r="E35" s="228" t="s">
        <v>158</v>
      </c>
    </row>
    <row r="36" spans="1:6" s="2" customFormat="1" ht="15">
      <c r="A36" s="144">
        <v>45261</v>
      </c>
      <c r="B36" s="143">
        <v>30</v>
      </c>
      <c r="C36" s="132" t="s">
        <v>277</v>
      </c>
      <c r="D36" s="228" t="s">
        <v>256</v>
      </c>
      <c r="E36" s="228" t="s">
        <v>158</v>
      </c>
    </row>
    <row r="37" spans="1:6" s="2" customFormat="1" ht="15">
      <c r="A37" s="144">
        <v>45261</v>
      </c>
      <c r="B37" s="143">
        <v>1.19</v>
      </c>
      <c r="C37" s="132" t="s">
        <v>277</v>
      </c>
      <c r="D37" s="228" t="s">
        <v>256</v>
      </c>
      <c r="E37" s="228" t="s">
        <v>158</v>
      </c>
    </row>
    <row r="38" spans="1:6" s="2" customFormat="1" ht="15">
      <c r="A38" s="144">
        <v>45261</v>
      </c>
      <c r="B38" s="143">
        <v>0.34</v>
      </c>
      <c r="C38" s="132" t="s">
        <v>277</v>
      </c>
      <c r="D38" s="228" t="s">
        <v>256</v>
      </c>
      <c r="E38" s="228" t="s">
        <v>158</v>
      </c>
    </row>
    <row r="39" spans="1:6" s="2" customFormat="1" ht="15">
      <c r="A39" s="144">
        <v>45261</v>
      </c>
      <c r="B39" s="143">
        <v>13</v>
      </c>
      <c r="C39" s="132" t="s">
        <v>278</v>
      </c>
      <c r="D39" s="228" t="s">
        <v>272</v>
      </c>
      <c r="E39" s="228" t="s">
        <v>158</v>
      </c>
    </row>
    <row r="40" spans="1:6" s="2" customFormat="1" ht="15">
      <c r="A40" s="144">
        <v>45292</v>
      </c>
      <c r="B40" s="145">
        <v>30</v>
      </c>
      <c r="C40" s="132" t="s">
        <v>277</v>
      </c>
      <c r="D40" s="228" t="s">
        <v>256</v>
      </c>
      <c r="E40" s="228" t="s">
        <v>158</v>
      </c>
    </row>
    <row r="41" spans="1:6" s="2" customFormat="1" ht="15">
      <c r="A41" s="144">
        <v>45292</v>
      </c>
      <c r="B41" s="145">
        <v>1.46</v>
      </c>
      <c r="C41" s="132" t="s">
        <v>279</v>
      </c>
      <c r="D41" s="228" t="s">
        <v>256</v>
      </c>
      <c r="E41" s="228" t="s">
        <v>158</v>
      </c>
    </row>
    <row r="42" spans="1:6" s="2" customFormat="1" ht="15">
      <c r="A42" s="144">
        <v>45292</v>
      </c>
      <c r="B42" s="145">
        <v>52.18</v>
      </c>
      <c r="C42" s="132" t="s">
        <v>280</v>
      </c>
      <c r="D42" s="228" t="s">
        <v>256</v>
      </c>
      <c r="E42" s="228" t="s">
        <v>281</v>
      </c>
    </row>
    <row r="43" spans="1:6" s="2" customFormat="1" ht="15">
      <c r="A43" s="144">
        <v>45292</v>
      </c>
      <c r="B43" s="145">
        <v>13</v>
      </c>
      <c r="C43" s="132" t="s">
        <v>282</v>
      </c>
      <c r="D43" s="228" t="s">
        <v>272</v>
      </c>
      <c r="E43" s="228" t="s">
        <v>158</v>
      </c>
    </row>
    <row r="44" spans="1:6" s="2" customFormat="1" ht="30" hidden="1">
      <c r="A44" s="146"/>
      <c r="B44" s="147"/>
      <c r="C44" s="229" t="s">
        <v>283</v>
      </c>
      <c r="D44" s="229" t="s">
        <v>256</v>
      </c>
      <c r="E44" s="230"/>
    </row>
    <row r="45" spans="1:6" s="2" customFormat="1" ht="15">
      <c r="A45" s="134">
        <v>45316</v>
      </c>
      <c r="B45" s="148">
        <v>4</v>
      </c>
      <c r="C45" s="149" t="s">
        <v>284</v>
      </c>
      <c r="D45" s="150" t="s">
        <v>285</v>
      </c>
      <c r="E45" s="151" t="s">
        <v>158</v>
      </c>
      <c r="F45" s="105"/>
    </row>
    <row r="46" spans="1:6" s="2" customFormat="1" ht="15">
      <c r="A46" s="134" t="s">
        <v>286</v>
      </c>
      <c r="B46" s="152">
        <v>13</v>
      </c>
      <c r="C46" s="153" t="s">
        <v>282</v>
      </c>
      <c r="D46" s="132" t="s">
        <v>256</v>
      </c>
      <c r="E46" s="154" t="s">
        <v>158</v>
      </c>
    </row>
    <row r="47" spans="1:6" s="2" customFormat="1" ht="15">
      <c r="A47" s="134" t="s">
        <v>286</v>
      </c>
      <c r="B47" s="152">
        <v>0.17</v>
      </c>
      <c r="C47" s="153" t="s">
        <v>287</v>
      </c>
      <c r="D47" s="132" t="s">
        <v>256</v>
      </c>
      <c r="E47" s="154" t="s">
        <v>158</v>
      </c>
    </row>
    <row r="48" spans="1:6" s="2" customFormat="1" ht="15">
      <c r="A48" s="134" t="s">
        <v>286</v>
      </c>
      <c r="B48" s="152">
        <v>0.17</v>
      </c>
      <c r="C48" s="153" t="s">
        <v>288</v>
      </c>
      <c r="D48" s="132" t="s">
        <v>256</v>
      </c>
      <c r="E48" s="154" t="s">
        <v>158</v>
      </c>
    </row>
    <row r="49" spans="1:5" s="2" customFormat="1" ht="15">
      <c r="A49" s="135" t="s">
        <v>286</v>
      </c>
      <c r="B49" s="133">
        <v>30</v>
      </c>
      <c r="C49" s="155" t="s">
        <v>288</v>
      </c>
      <c r="D49" s="136" t="s">
        <v>256</v>
      </c>
      <c r="E49" s="156" t="s">
        <v>158</v>
      </c>
    </row>
    <row r="50" spans="1:5" s="2" customFormat="1" ht="15">
      <c r="A50" s="135" t="s">
        <v>289</v>
      </c>
      <c r="B50" s="133">
        <v>4</v>
      </c>
      <c r="C50" s="136" t="s">
        <v>290</v>
      </c>
      <c r="D50" s="136" t="s">
        <v>259</v>
      </c>
      <c r="E50" s="157" t="s">
        <v>158</v>
      </c>
    </row>
    <row r="51" spans="1:5" s="2" customFormat="1" ht="15">
      <c r="A51" s="144">
        <v>45379</v>
      </c>
      <c r="B51" s="143">
        <v>4</v>
      </c>
      <c r="C51" s="132" t="s">
        <v>284</v>
      </c>
      <c r="D51" s="231" t="s">
        <v>259</v>
      </c>
      <c r="E51" s="228" t="s">
        <v>281</v>
      </c>
    </row>
    <row r="52" spans="1:5" s="2" customFormat="1" ht="15">
      <c r="A52" s="144">
        <v>45384</v>
      </c>
      <c r="B52" s="143">
        <v>4</v>
      </c>
      <c r="C52" s="132" t="s">
        <v>291</v>
      </c>
      <c r="D52" s="232" t="s">
        <v>259</v>
      </c>
      <c r="E52" s="233" t="s">
        <v>281</v>
      </c>
    </row>
    <row r="53" spans="1:5" s="2" customFormat="1" ht="15">
      <c r="A53" s="158">
        <v>45413</v>
      </c>
      <c r="B53" s="159">
        <v>4</v>
      </c>
      <c r="C53" s="233" t="s">
        <v>292</v>
      </c>
      <c r="D53" s="233" t="s">
        <v>259</v>
      </c>
      <c r="E53" s="233" t="s">
        <v>281</v>
      </c>
    </row>
    <row r="54" spans="1:5" s="2" customFormat="1" ht="15">
      <c r="A54" s="158">
        <v>45444</v>
      </c>
      <c r="B54" s="159">
        <v>45.48</v>
      </c>
      <c r="C54" s="233" t="s">
        <v>293</v>
      </c>
      <c r="D54" s="233" t="s">
        <v>256</v>
      </c>
      <c r="E54" s="233" t="s">
        <v>281</v>
      </c>
    </row>
    <row r="55" spans="1:5" s="2" customFormat="1" ht="15">
      <c r="A55" s="137">
        <v>45444</v>
      </c>
      <c r="B55" s="138">
        <v>0.17</v>
      </c>
      <c r="C55" s="234" t="s">
        <v>293</v>
      </c>
      <c r="D55" s="234" t="s">
        <v>256</v>
      </c>
      <c r="E55" s="234" t="s">
        <v>281</v>
      </c>
    </row>
    <row r="56" spans="1:5" s="2" customFormat="1" ht="15">
      <c r="A56" s="137">
        <v>45444</v>
      </c>
      <c r="B56" s="138">
        <v>156.54</v>
      </c>
      <c r="C56" s="234" t="s">
        <v>294</v>
      </c>
      <c r="D56" s="234" t="s">
        <v>256</v>
      </c>
      <c r="E56" s="234" t="s">
        <v>281</v>
      </c>
    </row>
    <row r="57" spans="1:5" s="2" customFormat="1" ht="15">
      <c r="A57" s="137">
        <v>45444</v>
      </c>
      <c r="B57" s="138">
        <v>13</v>
      </c>
      <c r="C57" s="234" t="s">
        <v>295</v>
      </c>
      <c r="D57" s="234" t="s">
        <v>272</v>
      </c>
      <c r="E57" s="234" t="s">
        <v>296</v>
      </c>
    </row>
    <row r="58" spans="1:5" ht="34.5" customHeight="1">
      <c r="A58" s="49" t="s">
        <v>297</v>
      </c>
      <c r="B58" s="56">
        <f>SUM(B11:B44)</f>
        <v>1062.3399999999999</v>
      </c>
      <c r="C58" s="64" t="str">
        <f>IF(SUBTOTAL(3,B11:B44)=SUBTOTAL(103,B11:B44),'Summary and sign-off'!$A$48,'Summary and sign-off'!$A$49)</f>
        <v>Check - there are no hidden rows with data</v>
      </c>
      <c r="D58" s="251" t="str">
        <f>IF('Summary and sign-off'!F59='Summary and sign-off'!F54,'Summary and sign-off'!A51,'Summary and sign-off'!A50)</f>
        <v>Not all lines have an entry for "Cost in NZ$" and "Type of expense"</v>
      </c>
      <c r="E58" s="251"/>
    </row>
    <row r="59" spans="1:5">
      <c r="B59" s="24"/>
      <c r="C59" s="17"/>
      <c r="D59" s="17"/>
      <c r="E59" s="17"/>
    </row>
    <row r="60" spans="1:5" hidden="1">
      <c r="A60" s="17"/>
      <c r="B60" s="17"/>
      <c r="C60" s="17"/>
      <c r="D60" s="17"/>
    </row>
    <row r="61" spans="1:5" ht="12.75" hidden="1" customHeight="1"/>
    <row r="62" spans="1:5" hidden="1">
      <c r="A62" s="17"/>
      <c r="B62" s="17"/>
      <c r="C62" s="17"/>
      <c r="D62" s="17"/>
      <c r="E62" s="17"/>
    </row>
    <row r="63" spans="1:5" hidden="1">
      <c r="A63" s="17"/>
      <c r="B63" s="17"/>
      <c r="C63" s="17"/>
      <c r="D63" s="17"/>
      <c r="E63" s="17"/>
    </row>
    <row r="64" spans="1:5" hidden="1">
      <c r="A64" s="17"/>
      <c r="B64" s="17"/>
      <c r="C64" s="17"/>
      <c r="D64" s="17"/>
      <c r="E64" s="17"/>
    </row>
    <row r="65" spans="1:5" hidden="1">
      <c r="A65" s="17"/>
      <c r="B65" s="17"/>
      <c r="C65" s="17"/>
      <c r="D65" s="17"/>
      <c r="E65" s="17"/>
    </row>
    <row r="66" spans="1:5" hidden="1">
      <c r="A66" s="17"/>
      <c r="B66" s="17"/>
      <c r="C66" s="17"/>
      <c r="D66" s="17"/>
      <c r="E66" s="17"/>
    </row>
    <row r="67" spans="1:5"/>
    <row r="68" spans="1:5"/>
    <row r="69" spans="1:5"/>
    <row r="70" spans="1:5"/>
    <row r="71" spans="1:5"/>
    <row r="72" spans="1:5"/>
    <row r="73" spans="1:5"/>
    <row r="74" spans="1:5"/>
    <row r="75" spans="1:5"/>
    <row r="76" spans="1:5"/>
    <row r="77" spans="1:5"/>
    <row r="78" spans="1:5"/>
    <row r="79" spans="1:5"/>
    <row r="80" spans="1:5"/>
    <row r="81"/>
    <row r="82"/>
    <row r="83"/>
    <row r="84"/>
    <row r="85"/>
    <row r="86"/>
    <row r="87"/>
    <row r="88"/>
    <row r="89"/>
  </sheetData>
  <sheetProtection formatCells="0" insertRows="0" deleteRows="0"/>
  <mergeCells count="10">
    <mergeCell ref="D58:E5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4:A45 A50:A5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B44:B45 B11:B39 B50:B57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8"/>
  <sheetViews>
    <sheetView topLeftCell="A2" zoomScaleNormal="100" workbookViewId="0">
      <selection activeCell="G9" sqref="G9"/>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c r="A1" s="245" t="s">
        <v>298</v>
      </c>
      <c r="B1" s="245"/>
      <c r="C1" s="245"/>
      <c r="D1" s="245"/>
      <c r="E1" s="245"/>
      <c r="F1" s="245"/>
    </row>
    <row r="2" spans="1:7" ht="21" customHeight="1">
      <c r="A2" s="3" t="s">
        <v>115</v>
      </c>
      <c r="B2" s="243" t="str">
        <f>'Summary and sign-off'!B2:F2</f>
        <v>Te Arawhiti</v>
      </c>
      <c r="C2" s="243"/>
      <c r="D2" s="243"/>
      <c r="E2" s="243"/>
      <c r="F2" s="243"/>
    </row>
    <row r="3" spans="1:7" ht="31.5">
      <c r="A3" s="3" t="s">
        <v>116</v>
      </c>
      <c r="B3" s="243" t="str">
        <f>'Summary and sign-off'!B3:F3</f>
        <v>Lil Anderson</v>
      </c>
      <c r="C3" s="243"/>
      <c r="D3" s="243"/>
      <c r="E3" s="243"/>
      <c r="F3" s="243"/>
    </row>
    <row r="4" spans="1:7" ht="21" customHeight="1">
      <c r="A4" s="3" t="s">
        <v>117</v>
      </c>
      <c r="B4" s="243">
        <f>'Summary and sign-off'!B4:F4</f>
        <v>45108</v>
      </c>
      <c r="C4" s="243"/>
      <c r="D4" s="243"/>
      <c r="E4" s="243"/>
      <c r="F4" s="243"/>
    </row>
    <row r="5" spans="1:7" ht="21" customHeight="1">
      <c r="A5" s="3" t="s">
        <v>118</v>
      </c>
      <c r="B5" s="243">
        <f>'Summary and sign-off'!B5:F5</f>
        <v>45473</v>
      </c>
      <c r="C5" s="243"/>
      <c r="D5" s="243"/>
      <c r="E5" s="243"/>
      <c r="F5" s="243"/>
    </row>
    <row r="6" spans="1:7" ht="21" customHeight="1">
      <c r="A6" s="3" t="s">
        <v>299</v>
      </c>
      <c r="B6" s="238" t="s">
        <v>85</v>
      </c>
      <c r="C6" s="238"/>
      <c r="D6" s="238"/>
      <c r="E6" s="238"/>
      <c r="F6" s="238"/>
    </row>
    <row r="7" spans="1:7" ht="21" customHeight="1">
      <c r="A7" s="3" t="s">
        <v>58</v>
      </c>
      <c r="B7" s="238" t="s">
        <v>87</v>
      </c>
      <c r="C7" s="238"/>
      <c r="D7" s="238"/>
      <c r="E7" s="238"/>
      <c r="F7" s="238"/>
    </row>
    <row r="8" spans="1:7" ht="36" customHeight="1">
      <c r="A8" s="248" t="s">
        <v>300</v>
      </c>
      <c r="B8" s="248"/>
      <c r="C8" s="248"/>
      <c r="D8" s="248"/>
      <c r="E8" s="248"/>
      <c r="F8" s="248"/>
    </row>
    <row r="9" spans="1:7" ht="36" customHeight="1">
      <c r="A9" s="260" t="s">
        <v>301</v>
      </c>
      <c r="B9" s="261"/>
      <c r="C9" s="261"/>
      <c r="D9" s="261"/>
      <c r="E9" s="261"/>
      <c r="F9" s="261"/>
    </row>
    <row r="10" spans="1:7" ht="39" customHeight="1">
      <c r="A10" s="23" t="s">
        <v>123</v>
      </c>
      <c r="B10" s="89" t="s">
        <v>302</v>
      </c>
      <c r="C10" s="89" t="s">
        <v>303</v>
      </c>
      <c r="D10" s="89" t="s">
        <v>304</v>
      </c>
      <c r="E10" s="89" t="s">
        <v>305</v>
      </c>
      <c r="F10" s="89" t="s">
        <v>306</v>
      </c>
    </row>
    <row r="11" spans="1:7" s="2" customFormat="1" ht="75">
      <c r="A11" s="139">
        <v>45275</v>
      </c>
      <c r="B11" s="221" t="s">
        <v>307</v>
      </c>
      <c r="C11" s="140" t="s">
        <v>101</v>
      </c>
      <c r="D11" s="235" t="s">
        <v>308</v>
      </c>
      <c r="E11" s="141" t="s">
        <v>97</v>
      </c>
      <c r="F11" s="236" t="s">
        <v>309</v>
      </c>
    </row>
    <row r="12" spans="1:7" s="2" customFormat="1" ht="45">
      <c r="A12" s="139">
        <v>45301</v>
      </c>
      <c r="B12" s="221" t="s">
        <v>310</v>
      </c>
      <c r="C12" s="140" t="s">
        <v>101</v>
      </c>
      <c r="D12" s="235" t="s">
        <v>311</v>
      </c>
      <c r="E12" s="141">
        <v>200</v>
      </c>
      <c r="F12" s="236" t="s">
        <v>312</v>
      </c>
    </row>
    <row r="13" spans="1:7" s="2" customFormat="1" ht="45">
      <c r="A13" s="139">
        <v>45306</v>
      </c>
      <c r="B13" s="235" t="s">
        <v>313</v>
      </c>
      <c r="C13" s="140" t="s">
        <v>101</v>
      </c>
      <c r="D13" s="235" t="s">
        <v>314</v>
      </c>
      <c r="E13" s="141" t="s">
        <v>95</v>
      </c>
      <c r="F13" s="236" t="s">
        <v>315</v>
      </c>
    </row>
    <row r="14" spans="1:7" s="2" customFormat="1" ht="51">
      <c r="A14" s="217">
        <v>45434</v>
      </c>
      <c r="B14" s="98" t="s">
        <v>316</v>
      </c>
      <c r="C14" s="99" t="s">
        <v>101</v>
      </c>
      <c r="D14" s="98" t="s">
        <v>317</v>
      </c>
      <c r="E14" s="218" t="s">
        <v>95</v>
      </c>
      <c r="F14" s="100" t="s">
        <v>315</v>
      </c>
    </row>
    <row r="15" spans="1:7" s="2" customFormat="1" ht="25.5">
      <c r="A15" s="217">
        <v>45469</v>
      </c>
      <c r="B15" s="98" t="s">
        <v>318</v>
      </c>
      <c r="C15" s="99" t="s">
        <v>101</v>
      </c>
      <c r="D15" s="98" t="s">
        <v>319</v>
      </c>
      <c r="E15" s="219" t="s">
        <v>96</v>
      </c>
      <c r="F15" s="100" t="s">
        <v>320</v>
      </c>
    </row>
    <row r="16" spans="1:7" ht="34.5" customHeight="1">
      <c r="A16" s="90" t="s">
        <v>321</v>
      </c>
      <c r="B16" s="91" t="s">
        <v>322</v>
      </c>
      <c r="C16" s="92">
        <f>C17+C18</f>
        <v>5</v>
      </c>
      <c r="D16" s="93" t="str">
        <f>IF(SUBTOTAL(3,C11:C15)=SUBTOTAL(103,C11:C15),'Summary and sign-off'!$A$48,'Summary and sign-off'!$A$49)</f>
        <v>Check - there are no hidden rows with data</v>
      </c>
      <c r="E16" s="251" t="str">
        <f>IF('Summary and sign-off'!F60='Summary and sign-off'!F54,'Summary and sign-off'!A52,'Summary and sign-off'!A50)</f>
        <v>Check - each entry provides sufficient information</v>
      </c>
      <c r="F16" s="251"/>
      <c r="G16" s="2"/>
    </row>
    <row r="17" spans="1:6" ht="25.5" customHeight="1">
      <c r="A17" s="50"/>
      <c r="B17" s="51" t="s">
        <v>101</v>
      </c>
      <c r="C17" s="52">
        <f>COUNTIF(C11:C15,'Summary and sign-off'!A45)</f>
        <v>5</v>
      </c>
      <c r="D17" s="14"/>
      <c r="E17" s="15"/>
      <c r="F17" s="16"/>
    </row>
    <row r="18" spans="1:6" ht="25.5" customHeight="1">
      <c r="A18" s="50"/>
      <c r="B18" s="51" t="s">
        <v>102</v>
      </c>
      <c r="C18" s="52">
        <f>COUNTIF(C11:C15,'Summary and sign-off'!A46)</f>
        <v>0</v>
      </c>
      <c r="D18" s="14"/>
      <c r="E18" s="15"/>
      <c r="F18" s="16"/>
    </row>
    <row r="19" spans="1:6">
      <c r="A19" s="17"/>
      <c r="B19" s="18"/>
      <c r="C19" s="17"/>
      <c r="D19" s="19"/>
      <c r="E19" s="19"/>
      <c r="F19" s="17"/>
    </row>
    <row r="20" spans="1:6" ht="12.75" customHeight="1">
      <c r="A20" s="20"/>
      <c r="B20" s="20"/>
      <c r="C20" s="21"/>
      <c r="D20" s="21"/>
      <c r="E20" s="21"/>
      <c r="F20" s="21"/>
    </row>
    <row r="21" spans="1:6" ht="12.75" hidden="1" customHeight="1">
      <c r="A21" s="20"/>
      <c r="B21" s="20"/>
      <c r="C21" s="21"/>
      <c r="D21" s="21"/>
      <c r="E21" s="21"/>
      <c r="F21" s="21"/>
    </row>
    <row r="22" spans="1:6"/>
    <row r="23" spans="1:6"/>
    <row r="24" spans="1:6" hidden="1">
      <c r="A24" s="18"/>
      <c r="B24" s="18"/>
      <c r="C24" s="18"/>
      <c r="D24" s="18"/>
      <c r="E24" s="18"/>
      <c r="F24" s="18"/>
    </row>
    <row r="25" spans="1:6" hidden="1">
      <c r="A25" s="18"/>
      <c r="B25" s="18"/>
      <c r="C25" s="18"/>
      <c r="D25" s="18"/>
      <c r="E25" s="18"/>
      <c r="F25" s="18"/>
    </row>
    <row r="26" spans="1:6" hidden="1">
      <c r="A26" s="18"/>
      <c r="B26" s="18"/>
      <c r="C26" s="18"/>
      <c r="D26" s="18"/>
      <c r="E26" s="18"/>
      <c r="F26" s="18"/>
    </row>
    <row r="27" spans="1:6" hidden="1">
      <c r="A27" s="18"/>
      <c r="B27" s="18"/>
      <c r="C27" s="18"/>
      <c r="D27" s="18"/>
      <c r="E27" s="18"/>
      <c r="F27" s="18"/>
    </row>
    <row r="28" spans="1:6" hidden="1">
      <c r="A28" s="18"/>
      <c r="B28" s="18"/>
      <c r="C28" s="18"/>
      <c r="D28" s="18"/>
      <c r="E28" s="18"/>
      <c r="F28" s="18"/>
    </row>
    <row r="29" spans="1:6"/>
    <row r="30" spans="1:6"/>
    <row r="31" spans="1:6"/>
    <row r="32" spans="1:6"/>
    <row r="33"/>
    <row r="34"/>
    <row r="35"/>
    <row r="36"/>
    <row r="37"/>
    <row r="40"/>
    <row r="41"/>
    <row r="42"/>
    <row r="43"/>
    <row r="44"/>
    <row r="45"/>
    <row r="46"/>
    <row r="47"/>
    <row r="48"/>
  </sheetData>
  <sheetProtection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11600B15E9E04CBC3B54355BF5D430" ma:contentTypeVersion="1" ma:contentTypeDescription="Create a new document." ma:contentTypeScope="" ma:versionID="2a95c9d233145f234f9cbbded744fdc0">
  <xsd:schema xmlns:xsd="http://www.w3.org/2001/XMLSchema" xmlns:xs="http://www.w3.org/2001/XMLSchema" xmlns:p="http://schemas.microsoft.com/office/2006/metadata/properties" xmlns:ns2="ed594bd7-5dc6-4a7d-97e8-b09e28ad53e2" targetNamespace="http://schemas.microsoft.com/office/2006/metadata/properties" ma:root="true" ma:fieldsID="618c4c4e406f11db7effc59682566e25" ns2:_="">
    <xsd:import namespace="ed594bd7-5dc6-4a7d-97e8-b09e28ad53e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94bd7-5dc6-4a7d-97e8-b09e28ad53e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d594bd7-5dc6-4a7d-97e8-b09e28ad53e2">H4YHSEFMRRXZ-7295580-5183</_dlc_DocId>
    <_dlc_DocIdUrl xmlns="ed594bd7-5dc6-4a7d-97e8-b09e28ad53e2">
      <Url>https://ministryofjusticenz.sharepoint.com/sites/TAOCE/_layouts/15/DocIdRedir.aspx?ID=H4YHSEFMRRXZ-7295580-5183</Url>
      <Description>H4YHSEFMRRXZ-7295580-5183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C137E-20B5-4E93-9F3D-93DAF82EA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94bd7-5dc6-4a7d-97e8-b09e28ad5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ed594bd7-5dc6-4a7d-97e8-b09e28ad53e2"/>
    <ds:schemaRef ds:uri="http://www.w3.org/XML/1998/namespac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Escott, Taylor</cp:lastModifiedBy>
  <cp:revision/>
  <dcterms:created xsi:type="dcterms:W3CDTF">2010-10-17T20:59:02Z</dcterms:created>
  <dcterms:modified xsi:type="dcterms:W3CDTF">2024-07-31T02:27:12Z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0x0101008711600B15E9E04CBC3B54355BF5D430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dc526844-e36d-4fb1-a99e-dc500d712a47</vt:lpwstr>
  </property>
  <property fmtid="{D5CDD505-2E9C-101B-9397-08002B2CF9AE}" pid="10" name="SharedWithUsers">
    <vt:lpwstr>87;#Ken Smart;#157;#Nehalkumar patel</vt:lpwstr>
  </property>
</Properties>
</file>